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stk5kv\Desktop\"/>
    </mc:Choice>
  </mc:AlternateContent>
  <xr:revisionPtr revIDLastSave="0" documentId="13_ncr:1_{0FB43DF2-AAA3-410B-AF3C-C4EA4CC7910A}" xr6:coauthVersionLast="47" xr6:coauthVersionMax="47" xr10:uidLastSave="{00000000-0000-0000-0000-000000000000}"/>
  <workbookProtection workbookAlgorithmName="SHA-512" workbookHashValue="cJi3LCEXjmeqhPxyouRIt8quW1F6dM+R6FYM5YGvb3MMDIT2rUmm4LJzrRACbzjEJGPXDzMr0zlXhlOklggcuQ==" workbookSaltValue="P0fDce/7Qi3nNHOA7WtNPQ==" workbookSpinCount="100000" lockStructure="1"/>
  <bookViews>
    <workbookView xWindow="-120" yWindow="-120" windowWidth="29040" windowHeight="15990" xr2:uid="{00000000-000D-0000-FFFF-FFFF00000000}"/>
  </bookViews>
  <sheets>
    <sheet name="Cascade calculation" sheetId="1" r:id="rId1"/>
    <sheet name="Tabellen" sheetId="4" state="hidden" r:id="rId2"/>
    <sheet name="Aufstellung" sheetId="3" state="hidden" r:id="rId3"/>
  </sheets>
  <definedNames>
    <definedName name="Aufstellung">OFFSET(Aufstellung!$C$1,Aufstellung!A1-1,0,1,1)</definedName>
    <definedName name="_xlnm.Print_Area" localSheetId="0">'Cascade calculation'!$A$1:$I$83</definedName>
    <definedName name="Name">Tabellen!$A$4:$A$25</definedName>
    <definedName name="Output">Tabellen!$B$4:$B$25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3" i="4" l="1"/>
  <c r="B55" i="1" s="1"/>
  <c r="B48" i="1"/>
  <c r="B50" i="1" s="1"/>
  <c r="B49" i="1"/>
  <c r="K49" i="4" s="1"/>
  <c r="A1" i="3"/>
  <c r="K57" i="4" l="1"/>
  <c r="B57" i="1" s="1"/>
  <c r="K56" i="4"/>
  <c r="B56" i="1" s="1"/>
  <c r="K51" i="4"/>
  <c r="B63" i="1"/>
  <c r="B60" i="1"/>
  <c r="B61" i="1"/>
  <c r="B62" i="1"/>
  <c r="B18" i="1"/>
  <c r="B17" i="1"/>
  <c r="B16" i="1"/>
  <c r="B15" i="1"/>
  <c r="B14" i="1"/>
  <c r="B13" i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1" i="1" l="1"/>
  <c r="B20" i="1"/>
  <c r="C19" i="1"/>
  <c r="A23" i="1" l="1"/>
  <c r="A45" i="1"/>
  <c r="K52" i="4"/>
  <c r="K50" i="4"/>
  <c r="B38" i="1"/>
  <c r="B29" i="1"/>
  <c r="D8" i="3" s="1"/>
  <c r="B36" i="1"/>
  <c r="B37" i="1"/>
  <c r="B30" i="1"/>
  <c r="D9" i="3" s="1"/>
  <c r="B31" i="1"/>
  <c r="D10" i="3" s="1"/>
  <c r="B27" i="1"/>
  <c r="D6" i="3" s="1"/>
  <c r="B34" i="1"/>
  <c r="D13" i="3" s="1"/>
  <c r="B32" i="1"/>
  <c r="D11" i="3" s="1"/>
  <c r="B25" i="1"/>
  <c r="D4" i="3" s="1"/>
  <c r="B33" i="1"/>
  <c r="D12" i="3" s="1"/>
  <c r="B26" i="1"/>
  <c r="D5" i="3" s="1"/>
  <c r="K54" i="4" l="1" a="1"/>
  <c r="K54" i="4" s="1"/>
  <c r="B53" i="1" s="1"/>
  <c r="K55" i="4" a="1"/>
  <c r="K55" i="4" s="1"/>
  <c r="B5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<sst xmlns="http://schemas.openxmlformats.org/spreadsheetml/2006/main" count="446" uniqueCount="182">
  <si>
    <t>TL2</t>
  </si>
  <si>
    <t>TL3</t>
  </si>
  <si>
    <t>TL4</t>
  </si>
  <si>
    <t>TL5</t>
  </si>
  <si>
    <t>TL6</t>
  </si>
  <si>
    <t>TR2</t>
  </si>
  <si>
    <t>TR3</t>
  </si>
  <si>
    <t>TR4</t>
  </si>
  <si>
    <t>TR5</t>
  </si>
  <si>
    <t>TR6</t>
  </si>
  <si>
    <t>Тип каскаду</t>
  </si>
  <si>
    <t>Діаметр приварного
фланця F1, мм</t>
  </si>
  <si>
    <t>Діаметр
газопроводу, мм</t>
  </si>
  <si>
    <t>Діаметр прямого та
зворотнього трубопроводів, мм</t>
  </si>
  <si>
    <t>DN125</t>
  </si>
  <si>
    <t>DN250</t>
  </si>
  <si>
    <t>DN200</t>
  </si>
  <si>
    <t>DN160</t>
  </si>
  <si>
    <t>-</t>
  </si>
  <si>
    <t>Logamax plus GB272 70</t>
  </si>
  <si>
    <t>Logamax plus GB272 85</t>
  </si>
  <si>
    <t>Logamax plus GB272 100</t>
  </si>
  <si>
    <t>Logamax plus GB272 125</t>
  </si>
  <si>
    <t>Logamax plus GB272 150</t>
  </si>
  <si>
    <t>Logamax plus GB272 50</t>
  </si>
  <si>
    <t>DN315</t>
  </si>
  <si>
    <t>Y-piece</t>
  </si>
  <si>
    <t>A</t>
  </si>
  <si>
    <t>B</t>
  </si>
  <si>
    <t>C</t>
  </si>
  <si>
    <t>D</t>
  </si>
  <si>
    <t>DN110</t>
  </si>
  <si>
    <t>Logamax GB272</t>
  </si>
  <si>
    <t>Cascade output</t>
  </si>
  <si>
    <t>kW</t>
  </si>
  <si>
    <t>Y-piece TR</t>
  </si>
  <si>
    <t>mm</t>
  </si>
  <si>
    <t>AZB TL</t>
  </si>
  <si>
    <t>Довжина,
Y, мм</t>
  </si>
  <si>
    <t>W &lt;100 kW</t>
  </si>
  <si>
    <t>W &gt;100 kW</t>
  </si>
  <si>
    <t>Z &lt;100 kW</t>
  </si>
  <si>
    <t>Z &gt;100 kW</t>
  </si>
  <si>
    <t>x &lt;100 kW</t>
  </si>
  <si>
    <t>x &gt;100 kW</t>
  </si>
  <si>
    <t>C2631 37.2 NW 65/76.1 PN6</t>
  </si>
  <si>
    <t>C2631 37.2 NW 100/114.3 PN6</t>
  </si>
  <si>
    <t>DN65 (PN6)</t>
  </si>
  <si>
    <t>DN100 (PN6)</t>
  </si>
  <si>
    <t>DN80 (PN16)</t>
  </si>
  <si>
    <t>DN50 (R2)</t>
  </si>
  <si>
    <r>
      <rPr>
        <i/>
        <sz val="9"/>
        <rFont val="Bosch Sans"/>
        <family val="2"/>
      </rPr>
      <t>Tab. 65  Mindestraumhöhe für Kaskaden in Aufstellung Rücken an Rücken TR ohne/mit Überdruckklappe; 150 mm War- tungsabstand oberhalb; Steigung Abgasleitung zum Schacht 3° = 52,5 mm/m Höhendifferenz</t>
    </r>
  </si>
  <si>
    <r>
      <rPr>
        <sz val="8"/>
        <color rgb="FFFFFFFF"/>
        <rFont val="Bosch Sans"/>
        <family val="2"/>
      </rPr>
      <t xml:space="preserve">z (x = 3 m) </t>
    </r>
    <r>
      <rPr>
        <sz val="8"/>
        <color rgb="FFFFFFFF"/>
        <rFont val="Symbol"/>
        <family val="1"/>
      </rPr>
      <t></t>
    </r>
    <r>
      <rPr>
        <sz val="8"/>
        <color rgb="FFFFFFFF"/>
        <rFont val="Times New Roman"/>
        <family val="1"/>
      </rPr>
      <t xml:space="preserve"> </t>
    </r>
    <r>
      <rPr>
        <sz val="8"/>
        <color rgb="FFFFFFFF"/>
        <rFont val="Bosch Sans"/>
        <family val="2"/>
      </rPr>
      <t xml:space="preserve">10
</t>
    </r>
    <r>
      <rPr>
        <sz val="8"/>
        <color rgb="FFFFFFFF"/>
        <rFont val="Bosch Sans"/>
        <family val="2"/>
      </rPr>
      <t>[mm]</t>
    </r>
  </si>
  <si>
    <r>
      <rPr>
        <sz val="8"/>
        <color rgb="FFFFFFFF"/>
        <rFont val="Bosch Sans"/>
        <family val="2"/>
      </rPr>
      <t xml:space="preserve">y </t>
    </r>
    <r>
      <rPr>
        <sz val="8"/>
        <color rgb="FFFFFFFF"/>
        <rFont val="Symbol"/>
        <family val="1"/>
      </rPr>
      <t></t>
    </r>
    <r>
      <rPr>
        <sz val="8"/>
        <color rgb="FFFFFFFF"/>
        <rFont val="Times New Roman"/>
        <family val="1"/>
      </rPr>
      <t xml:space="preserve"> </t>
    </r>
    <r>
      <rPr>
        <sz val="8"/>
        <color rgb="FFFFFFFF"/>
        <rFont val="Bosch Sans"/>
        <family val="2"/>
      </rPr>
      <t xml:space="preserve">10
</t>
    </r>
    <r>
      <rPr>
        <sz val="8"/>
        <color rgb="FFFFFFFF"/>
        <rFont val="Bosch Sans"/>
        <family val="2"/>
      </rPr>
      <t>[mm]</t>
    </r>
  </si>
  <si>
    <r>
      <rPr>
        <sz val="8"/>
        <color rgb="FFFFFFFF"/>
        <rFont val="Bosch Sans"/>
        <family val="2"/>
      </rPr>
      <t xml:space="preserve">H = H(B) </t>
    </r>
    <r>
      <rPr>
        <sz val="8"/>
        <color rgb="FFFFFFFF"/>
        <rFont val="Symbol"/>
        <family val="1"/>
      </rPr>
      <t></t>
    </r>
    <r>
      <rPr>
        <sz val="8"/>
        <color rgb="FFFFFFFF"/>
        <rFont val="Times New Roman"/>
        <family val="1"/>
      </rPr>
      <t xml:space="preserve"> </t>
    </r>
    <r>
      <rPr>
        <sz val="8"/>
        <color rgb="FFFFFFFF"/>
        <rFont val="Bosch Sans"/>
        <family val="2"/>
      </rPr>
      <t xml:space="preserve">10
</t>
    </r>
    <r>
      <rPr>
        <sz val="8"/>
        <color rgb="FFFFFFFF"/>
        <rFont val="Bosch Sans"/>
        <family val="2"/>
      </rPr>
      <t>[mm]</t>
    </r>
  </si>
  <si>
    <r>
      <rPr>
        <sz val="8"/>
        <color rgb="FFFFFFFF"/>
        <rFont val="Bosch Sans"/>
        <family val="2"/>
      </rPr>
      <t>Mindestraumhöhe y und Mitte Abgas z</t>
    </r>
  </si>
  <si>
    <r>
      <rPr>
        <sz val="8"/>
        <color rgb="FFFFFFFF"/>
        <rFont val="Bosch Sans"/>
        <family val="2"/>
      </rPr>
      <t>Aufstellung</t>
    </r>
  </si>
  <si>
    <r>
      <rPr>
        <sz val="8"/>
        <rFont val="Bosch Sans"/>
        <family val="2"/>
      </rPr>
      <t>TL6</t>
    </r>
  </si>
  <si>
    <r>
      <rPr>
        <sz val="8"/>
        <rFont val="Bosch Sans"/>
        <family val="2"/>
      </rPr>
      <t>TL5</t>
    </r>
  </si>
  <si>
    <r>
      <rPr>
        <sz val="8"/>
        <rFont val="Bosch Sans"/>
        <family val="2"/>
      </rPr>
      <t>TL4</t>
    </r>
  </si>
  <si>
    <r>
      <rPr>
        <sz val="8"/>
        <rFont val="Bosch Sans"/>
        <family val="2"/>
      </rPr>
      <t>TL3</t>
    </r>
  </si>
  <si>
    <r>
      <rPr>
        <sz val="8"/>
        <rFont val="Bosch Sans"/>
        <family val="2"/>
      </rPr>
      <t>TL2</t>
    </r>
  </si>
  <si>
    <r>
      <rPr>
        <sz val="8"/>
        <color rgb="FFFFFFFF"/>
        <rFont val="Bosch Sans"/>
        <family val="2"/>
      </rPr>
      <t xml:space="preserve">z (x =
</t>
    </r>
    <r>
      <rPr>
        <sz val="8"/>
        <color rgb="FFFFFFFF"/>
        <rFont val="Bosch Sans"/>
        <family val="2"/>
      </rPr>
      <t xml:space="preserve">3 m) </t>
    </r>
    <r>
      <rPr>
        <sz val="8"/>
        <color rgb="FFFFFFFF"/>
        <rFont val="Symbol"/>
        <family val="1"/>
      </rPr>
      <t></t>
    </r>
    <r>
      <rPr>
        <sz val="8"/>
        <color rgb="FFFFFFFF"/>
        <rFont val="Times New Roman"/>
        <family val="1"/>
      </rPr>
      <t xml:space="preserve"> </t>
    </r>
    <r>
      <rPr>
        <sz val="8"/>
        <color rgb="FFFFFFFF"/>
        <rFont val="Bosch Sans"/>
        <family val="2"/>
      </rPr>
      <t xml:space="preserve">10
</t>
    </r>
    <r>
      <rPr>
        <sz val="8"/>
        <color rgb="FFFFFFFF"/>
        <rFont val="Bosch Sans"/>
        <family val="2"/>
      </rPr>
      <t>[mm]</t>
    </r>
  </si>
  <si>
    <r>
      <rPr>
        <sz val="8"/>
        <color rgb="FFFFFFFF"/>
        <rFont val="Bosch Sans"/>
        <family val="2"/>
      </rPr>
      <t xml:space="preserve">H(B)
</t>
    </r>
    <r>
      <rPr>
        <sz val="8"/>
        <color rgb="FFFFFFFF"/>
        <rFont val="Symbol"/>
        <family val="1"/>
      </rPr>
      <t></t>
    </r>
    <r>
      <rPr>
        <sz val="8"/>
        <color rgb="FFFFFFFF"/>
        <rFont val="Times New Roman"/>
        <family val="1"/>
      </rPr>
      <t xml:space="preserve"> </t>
    </r>
    <r>
      <rPr>
        <sz val="8"/>
        <color rgb="FFFFFFFF"/>
        <rFont val="Bosch Sans"/>
        <family val="2"/>
      </rPr>
      <t xml:space="preserve">10
</t>
    </r>
    <r>
      <rPr>
        <sz val="8"/>
        <color rgb="FFFFFFFF"/>
        <rFont val="Bosch Sans"/>
        <family val="2"/>
      </rPr>
      <t>[mm]</t>
    </r>
  </si>
  <si>
    <r>
      <rPr>
        <sz val="8"/>
        <color rgb="FFFFFFFF"/>
        <rFont val="Bosch Sans"/>
        <family val="2"/>
      </rPr>
      <t xml:space="preserve">H(A)
</t>
    </r>
    <r>
      <rPr>
        <sz val="8"/>
        <color rgb="FFFFFFFF"/>
        <rFont val="Bosch Sans"/>
        <family val="2"/>
      </rPr>
      <t xml:space="preserve">± 10
</t>
    </r>
    <r>
      <rPr>
        <sz val="8"/>
        <color rgb="FFFFFFFF"/>
        <rFont val="Bosch Sans"/>
        <family val="2"/>
      </rPr>
      <t>[mm]</t>
    </r>
  </si>
  <si>
    <r>
      <rPr>
        <b/>
        <sz val="9"/>
        <rFont val="Bosch Sans"/>
        <family val="2"/>
      </rPr>
      <t>Mindestraumhöhen bei Einsatz der Abgasbausätze ohne externe Überdruckklappe, Montage des Abgassystems nach hinten</t>
    </r>
  </si>
  <si>
    <t>Tab. 64  Mindestraumhöhe für Kaskaden in Linienaufstellung TL mit Überdruckklappe; Steigung Abgasleitung zum Schacht 3° = 52,5 mm/m Höhendifferenz</t>
  </si>
  <si>
    <t>Mindestraumhöhen bei Einsatz der Abgasbausätze ohne/mit externer Überdruckklappe, Montage der Geräte Rü- cken an Rücken</t>
  </si>
  <si>
    <r>
      <rPr>
        <i/>
        <sz val="9"/>
        <rFont val="Bosch Sans"/>
        <family val="2"/>
      </rPr>
      <t>Tab. 63  Mindestraumhöhe bei Linienaufstellung TL ohne Überdruckklappe (</t>
    </r>
    <r>
      <rPr>
        <i/>
        <sz val="9.5"/>
        <rFont val="Wingdings"/>
        <charset val="2"/>
      </rPr>
      <t></t>
    </r>
    <r>
      <rPr>
        <sz val="9.5"/>
        <rFont val="Times New Roman"/>
        <family val="1"/>
      </rPr>
      <t xml:space="preserve"> </t>
    </r>
    <r>
      <rPr>
        <i/>
        <sz val="9"/>
        <rFont val="Bosch Sans"/>
        <family val="2"/>
      </rPr>
      <t>Bild 129, Seite 148); Steigung Abgasleitung zum Schacht 3° = 52,5 mm/m Höhendifferenz</t>
    </r>
  </si>
  <si>
    <t>Mindestraumhöhen bei Einsatz der Abgasbausätze mit externer Überdruckklappe, Montage des Abgassystems nach hinten (nur für Geräte von 50 ... 100 kW bei Einsatz einer externen Überdruckklappe)</t>
  </si>
  <si>
    <t>Aufstellung</t>
  </si>
  <si>
    <r>
      <t>Розімр гідрострілки
D</t>
    </r>
    <r>
      <rPr>
        <b/>
        <vertAlign val="subscript"/>
        <sz val="8"/>
        <color theme="0"/>
        <rFont val="Bosch Sans"/>
        <family val="2"/>
      </rPr>
      <t>LLH</t>
    </r>
    <r>
      <rPr>
        <b/>
        <sz val="8"/>
        <color theme="0"/>
        <rFont val="Bosch Sans"/>
        <family val="2"/>
      </rPr>
      <t>, мм</t>
    </r>
  </si>
  <si>
    <t>Глибина каскаду Z</t>
  </si>
  <si>
    <t>Ширина каскадної установки Y</t>
  </si>
  <si>
    <t>Ширина W гідравлічного розподілювача</t>
  </si>
  <si>
    <t>Підключення C гідравлічного розподілювача</t>
  </si>
  <si>
    <t>Глибина котла X</t>
  </si>
  <si>
    <t>TL</t>
  </si>
  <si>
    <t>2 x 100 kW</t>
  </si>
  <si>
    <t>2 x 70 kW</t>
  </si>
  <si>
    <t>2 x 85 kW</t>
  </si>
  <si>
    <t>2 x 125 kW</t>
  </si>
  <si>
    <t>3 x 85 kW</t>
  </si>
  <si>
    <t>2 x 150 kW</t>
  </si>
  <si>
    <t>3 x 100 kW</t>
  </si>
  <si>
    <t xml:space="preserve">2 x 85 + 2 x 100 kW </t>
  </si>
  <si>
    <t>3 x 125 kW</t>
  </si>
  <si>
    <t>4 x 100 kW</t>
  </si>
  <si>
    <t>3 x 150 kW</t>
  </si>
  <si>
    <t xml:space="preserve">3 x 85 + 2 x 100 kW </t>
  </si>
  <si>
    <t>4 x 125 kW</t>
  </si>
  <si>
    <t>5 x 100 kW</t>
  </si>
  <si>
    <t xml:space="preserve">3 x 85 + 3 x 100 kW </t>
  </si>
  <si>
    <t>4 x 150 kW</t>
  </si>
  <si>
    <t>6 x 100 kW</t>
  </si>
  <si>
    <t>5 x 125 kW</t>
  </si>
  <si>
    <t>5 x 150 kW</t>
  </si>
  <si>
    <t>6 x 125 kW</t>
  </si>
  <si>
    <t>6 x 150 kW</t>
  </si>
  <si>
    <t>Глибина підключення D гідравлічного розподілювача</t>
  </si>
  <si>
    <t>Підключення В лінії подачі</t>
  </si>
  <si>
    <t>Підключення А зворотної лінії</t>
  </si>
  <si>
    <t>Розмір F1 приварного фланця</t>
  </si>
  <si>
    <t>TR</t>
  </si>
  <si>
    <t>m</t>
  </si>
  <si>
    <t>2 x 50 kW</t>
  </si>
  <si>
    <t>Max. length MIT Klappe</t>
  </si>
  <si>
    <t>Max. length OHNE Klappe</t>
  </si>
  <si>
    <t>16*</t>
  </si>
  <si>
    <t>23*</t>
  </si>
  <si>
    <t>8*</t>
  </si>
  <si>
    <t>7*</t>
  </si>
  <si>
    <t>21*</t>
  </si>
  <si>
    <t>9*</t>
  </si>
  <si>
    <t>31*</t>
  </si>
  <si>
    <t>47*</t>
  </si>
  <si>
    <t>13*</t>
  </si>
  <si>
    <t>3…50*</t>
  </si>
  <si>
    <t>4…50*</t>
  </si>
  <si>
    <t>6…42*</t>
  </si>
  <si>
    <t>10…27*</t>
  </si>
  <si>
    <t>4…50</t>
  </si>
  <si>
    <t>5…50</t>
  </si>
  <si>
    <t>12…46*</t>
  </si>
  <si>
    <t>27…50</t>
  </si>
  <si>
    <t>6…50</t>
  </si>
  <si>
    <t>6…50*</t>
  </si>
  <si>
    <t>8…50*</t>
  </si>
  <si>
    <t>10…50</t>
  </si>
  <si>
    <t>15…50</t>
  </si>
  <si>
    <t>22*</t>
  </si>
  <si>
    <t>Max. length Y Piece TR</t>
  </si>
  <si>
    <t>43*</t>
  </si>
  <si>
    <t>27*</t>
  </si>
  <si>
    <t>Flue system type (TR "back-to-back" only with overpressure flap)</t>
  </si>
  <si>
    <t>with overpressure flap</t>
  </si>
  <si>
    <t>* check next possible DN for higher length</t>
  </si>
  <si>
    <t>choose overpressure flap</t>
  </si>
  <si>
    <t>not possible</t>
  </si>
  <si>
    <t>DN</t>
  </si>
  <si>
    <t>y</t>
  </si>
  <si>
    <t>z</t>
  </si>
  <si>
    <t>U</t>
  </si>
  <si>
    <t>W</t>
  </si>
  <si>
    <t>Y-piece for TR "back-to-back" flue system with overpressure flap</t>
  </si>
  <si>
    <t>DN160 to DN200</t>
  </si>
  <si>
    <t>DN200 to DN250</t>
  </si>
  <si>
    <t>DN250 to DN315</t>
  </si>
  <si>
    <t>DNTR</t>
  </si>
  <si>
    <t>DNTL</t>
  </si>
  <si>
    <t>H</t>
  </si>
  <si>
    <r>
      <t xml:space="preserve">Disctance between single pipes </t>
    </r>
    <r>
      <rPr>
        <b/>
        <sz val="10"/>
        <rFont val="Arial"/>
        <family val="2"/>
      </rPr>
      <t>A</t>
    </r>
  </si>
  <si>
    <r>
      <t xml:space="preserve">Flue system connection </t>
    </r>
    <r>
      <rPr>
        <b/>
        <sz val="10"/>
        <rFont val="Arial"/>
        <family val="2"/>
      </rPr>
      <t>B</t>
    </r>
  </si>
  <si>
    <r>
      <t xml:space="preserve">Boiler connection </t>
    </r>
    <r>
      <rPr>
        <b/>
        <sz val="10"/>
        <rFont val="Arial"/>
        <family val="2"/>
      </rPr>
      <t>D</t>
    </r>
  </si>
  <si>
    <t>Y-piece for TR "back-to-back" cascades</t>
  </si>
  <si>
    <r>
      <t xml:space="preserve">Single pipe connection </t>
    </r>
    <r>
      <rPr>
        <b/>
        <sz val="10"/>
        <rFont val="Arial"/>
        <family val="2"/>
      </rPr>
      <t>C</t>
    </r>
  </si>
  <si>
    <t>Cascade systems dimensioning tool
Logamax plus GB272</t>
  </si>
  <si>
    <t>Cascade system output</t>
  </si>
  <si>
    <t>pcs.</t>
  </si>
  <si>
    <t>Type of cascade installation</t>
  </si>
  <si>
    <t>Maximal gas consumption</t>
  </si>
  <si>
    <r>
      <t>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</rPr>
      <t>/h</t>
    </r>
  </si>
  <si>
    <t>Volume flow rate on the primary (boiler) side</t>
  </si>
  <si>
    <r>
      <t xml:space="preserve">Boiler depth </t>
    </r>
    <r>
      <rPr>
        <b/>
        <sz val="10"/>
        <rFont val="Arial"/>
        <family val="2"/>
      </rPr>
      <t>X</t>
    </r>
  </si>
  <si>
    <r>
      <t xml:space="preserve">Cascade installation depth </t>
    </r>
    <r>
      <rPr>
        <b/>
        <sz val="10"/>
        <rFont val="Arial"/>
        <family val="2"/>
      </rPr>
      <t>Z</t>
    </r>
  </si>
  <si>
    <r>
      <t xml:space="preserve">Cascade installation width </t>
    </r>
    <r>
      <rPr>
        <b/>
        <sz val="10"/>
        <rFont val="Arial"/>
        <family val="2"/>
      </rPr>
      <t>Y</t>
    </r>
  </si>
  <si>
    <r>
      <t xml:space="preserve">Return pipe connection </t>
    </r>
    <r>
      <rPr>
        <b/>
        <sz val="10"/>
        <rFont val="Arial"/>
        <family val="2"/>
      </rPr>
      <t>А</t>
    </r>
  </si>
  <si>
    <r>
      <t xml:space="preserve">Flow pipe connection </t>
    </r>
    <r>
      <rPr>
        <b/>
        <sz val="10"/>
        <rFont val="Arial"/>
        <family val="2"/>
      </rPr>
      <t>B</t>
    </r>
  </si>
  <si>
    <r>
      <t xml:space="preserve">Low loss header connection </t>
    </r>
    <r>
      <rPr>
        <b/>
        <sz val="10"/>
        <rFont val="Arial"/>
        <family val="2"/>
      </rPr>
      <t>C</t>
    </r>
  </si>
  <si>
    <r>
      <t xml:space="preserve">Low loss header width </t>
    </r>
    <r>
      <rPr>
        <b/>
        <sz val="10"/>
        <rFont val="Arial"/>
        <family val="2"/>
      </rPr>
      <t>W</t>
    </r>
  </si>
  <si>
    <r>
      <t xml:space="preserve">Flange connection </t>
    </r>
    <r>
      <rPr>
        <b/>
        <sz val="10"/>
        <rFont val="Arial"/>
        <family val="2"/>
      </rPr>
      <t>D</t>
    </r>
  </si>
  <si>
    <r>
      <t xml:space="preserve">Flange dimension </t>
    </r>
    <r>
      <rPr>
        <b/>
        <sz val="10"/>
        <rFont val="Arial"/>
        <family val="2"/>
        <charset val="204"/>
      </rPr>
      <t>F1</t>
    </r>
  </si>
  <si>
    <t>Size low loss header</t>
  </si>
  <si>
    <t>Size gas connection</t>
  </si>
  <si>
    <t>Size flow and return pipes</t>
  </si>
  <si>
    <t>Flue system size</t>
  </si>
  <si>
    <t>Maximal length (x = 3 m and bow 87° are already included)</t>
  </si>
  <si>
    <r>
      <t xml:space="preserve">Minimum required room height for cascade installation </t>
    </r>
    <r>
      <rPr>
        <b/>
        <sz val="10"/>
        <rFont val="Arial"/>
        <family val="2"/>
        <charset val="204"/>
      </rPr>
      <t>Y</t>
    </r>
  </si>
  <si>
    <r>
      <t xml:space="preserve">Height to the middle of horizontal part of the chimney </t>
    </r>
    <r>
      <rPr>
        <b/>
        <sz val="10"/>
        <rFont val="Arial"/>
        <family val="2"/>
        <charset val="204"/>
      </rPr>
      <t>Z</t>
    </r>
  </si>
  <si>
    <r>
      <t xml:space="preserve">Height to the middle of first part of flue system </t>
    </r>
    <r>
      <rPr>
        <b/>
        <sz val="10"/>
        <rFont val="Arial"/>
        <family val="2"/>
      </rPr>
      <t>Н</t>
    </r>
  </si>
  <si>
    <r>
      <t xml:space="preserve">Distance from wall to the center of flue system collector </t>
    </r>
    <r>
      <rPr>
        <b/>
        <sz val="10"/>
        <rFont val="Arial"/>
        <family val="2"/>
      </rPr>
      <t>U</t>
    </r>
  </si>
  <si>
    <r>
      <t xml:space="preserve">Distance from boiler connection to the center of flue system collector </t>
    </r>
    <r>
      <rPr>
        <b/>
        <sz val="10"/>
        <rFont val="Arial"/>
        <family val="2"/>
      </rPr>
      <t>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</si>
</sst>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0"/>
      <name val="Arial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36"/>
      <name val="Arial Narrow"/>
      <family val="2"/>
      <charset val="204"/>
    </font>
    <font>
      <sz val="10"/>
      <name val="Arial"/>
      <family val="2"/>
    </font>
    <font>
      <i/>
      <sz val="9"/>
      <name val="Bosch Sans"/>
      <family val="2"/>
    </font>
    <font>
      <sz val="8"/>
      <color rgb="FF000000"/>
      <name val="Bosch Sans"/>
      <family val="2"/>
    </font>
    <font>
      <sz val="8"/>
      <name val="Bosch Sans"/>
      <family val="2"/>
    </font>
    <font>
      <sz val="8"/>
      <color rgb="FFFFFFFF"/>
      <name val="Bosch Sans"/>
      <family val="2"/>
    </font>
    <font>
      <sz val="8"/>
      <color rgb="FFFFFFFF"/>
      <name val="Symbol"/>
      <family val="1"/>
    </font>
    <font>
      <sz val="8"/>
      <color rgb="FFFFFFFF"/>
      <name val="Times New Roman"/>
      <family val="1"/>
    </font>
    <font>
      <b/>
      <sz val="9"/>
      <name val="Bosch Sans"/>
      <family val="2"/>
    </font>
    <font>
      <i/>
      <sz val="9.5"/>
      <name val="Wingdings"/>
      <charset val="2"/>
    </font>
    <font>
      <sz val="9.5"/>
      <name val="Times New Roman"/>
      <family val="1"/>
    </font>
    <font>
      <sz val="10"/>
      <color theme="0"/>
      <name val="Arial"/>
      <family val="2"/>
    </font>
    <font>
      <sz val="8"/>
      <color theme="0"/>
      <name val="Bosch Sans"/>
      <family val="2"/>
    </font>
    <font>
      <b/>
      <vertAlign val="subscript"/>
      <sz val="8"/>
      <color theme="0"/>
      <name val="Bosch Sans"/>
      <family val="2"/>
    </font>
    <font>
      <b/>
      <sz val="8"/>
      <color theme="0"/>
      <name val="Bosch Sans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CC"/>
      </patternFill>
    </fill>
    <fill>
      <patternFill patternType="solid">
        <fgColor rgb="FF656565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B3B3B3"/>
      </left>
      <right/>
      <top style="thin">
        <color rgb="FFB3B3B3"/>
      </top>
      <bottom style="thin">
        <color rgb="FFB3B3B3"/>
      </bottom>
      <diagonal/>
    </border>
    <border>
      <left style="thin">
        <color rgb="FFB3B3B3"/>
      </left>
      <right/>
      <top/>
      <bottom style="thin">
        <color rgb="FFB3B3B3"/>
      </bottom>
      <diagonal/>
    </border>
    <border>
      <left style="thin">
        <color rgb="FFB3B3B3"/>
      </left>
      <right/>
      <top/>
      <bottom/>
      <diagonal/>
    </border>
    <border>
      <left/>
      <right/>
      <top style="thin">
        <color rgb="FFB3B3B3"/>
      </top>
      <bottom/>
      <diagonal/>
    </border>
    <border>
      <left style="thin">
        <color rgb="FFB3B3B3"/>
      </left>
      <right/>
      <top style="thin">
        <color rgb="FFB3B3B3"/>
      </top>
      <bottom/>
      <diagonal/>
    </border>
    <border>
      <left style="thin">
        <color rgb="FFB3B3B3"/>
      </left>
      <right style="thin">
        <color rgb="FFB3B3B3"/>
      </right>
      <top style="thin">
        <color rgb="FFB3B3B3"/>
      </top>
      <bottom style="thin">
        <color rgb="FFB3B3B3"/>
      </bottom>
      <diagonal/>
    </border>
    <border>
      <left style="thin">
        <color rgb="FFB3B3B3"/>
      </left>
      <right style="thin">
        <color rgb="FFB3B3B3"/>
      </right>
      <top/>
      <bottom style="thin">
        <color rgb="FFB3B3B3"/>
      </bottom>
      <diagonal/>
    </border>
    <border>
      <left style="thin">
        <color rgb="FFB3B3B3"/>
      </left>
      <right style="thin">
        <color rgb="FFB3B3B3"/>
      </right>
      <top/>
      <bottom/>
      <diagonal/>
    </border>
    <border>
      <left style="thin">
        <color rgb="FFB3B3B3"/>
      </left>
      <right style="thin">
        <color rgb="FFB3B3B3"/>
      </right>
      <top style="thin">
        <color rgb="FFB3B3B3"/>
      </top>
      <bottom/>
      <diagonal/>
    </border>
    <border>
      <left/>
      <right style="thin">
        <color rgb="FFB3B3B3"/>
      </right>
      <top style="thin">
        <color rgb="FFB3B3B3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2" borderId="0" xfId="0" applyFill="1" applyProtection="1">
      <protection hidden="1"/>
    </xf>
    <xf numFmtId="0" fontId="3" fillId="2" borderId="0" xfId="0" applyFont="1" applyFill="1" applyProtection="1">
      <protection hidden="1"/>
    </xf>
    <xf numFmtId="0" fontId="2" fillId="2" borderId="0" xfId="0" applyFont="1" applyFill="1" applyAlignment="1" applyProtection="1">
      <alignment horizontal="left" indent="5"/>
      <protection hidden="1"/>
    </xf>
    <xf numFmtId="0" fontId="0" fillId="2" borderId="0" xfId="0" applyFill="1" applyBorder="1" applyAlignment="1" applyProtection="1">
      <protection hidden="1"/>
    </xf>
    <xf numFmtId="0" fontId="2" fillId="2" borderId="0" xfId="0" applyFont="1" applyFill="1" applyBorder="1" applyAlignment="1" applyProtection="1">
      <protection hidden="1"/>
    </xf>
    <xf numFmtId="0" fontId="2" fillId="2" borderId="0" xfId="0" applyFont="1" applyFill="1" applyProtection="1">
      <protection hidden="1"/>
    </xf>
    <xf numFmtId="164" fontId="0" fillId="2" borderId="0" xfId="0" applyNumberFormat="1" applyFill="1" applyAlignment="1" applyProtection="1">
      <alignment horizontal="right" indent="1"/>
      <protection hidden="1"/>
    </xf>
    <xf numFmtId="0" fontId="0" fillId="2" borderId="0" xfId="0" applyFill="1" applyAlignment="1" applyProtection="1">
      <alignment horizontal="right" indent="1"/>
      <protection hidden="1"/>
    </xf>
    <xf numFmtId="0" fontId="6" fillId="2" borderId="0" xfId="0" applyFont="1" applyFill="1" applyProtection="1">
      <protection hidden="1"/>
    </xf>
    <xf numFmtId="0" fontId="7" fillId="2" borderId="0" xfId="0" applyFont="1" applyFill="1" applyAlignment="1" applyProtection="1">
      <alignment vertical="top" wrapText="1"/>
      <protection hidden="1"/>
    </xf>
    <xf numFmtId="0" fontId="0" fillId="0" borderId="0" xfId="0" applyAlignment="1">
      <alignment horizontal="left" vertical="top"/>
    </xf>
    <xf numFmtId="164" fontId="10" fillId="3" borderId="6" xfId="0" applyNumberFormat="1" applyFont="1" applyFill="1" applyBorder="1" applyAlignment="1">
      <alignment horizontal="left" vertical="top" shrinkToFit="1"/>
    </xf>
    <xf numFmtId="164" fontId="10" fillId="0" borderId="6" xfId="0" applyNumberFormat="1" applyFont="1" applyBorder="1" applyAlignment="1">
      <alignment horizontal="left" vertical="top" shrinkToFit="1"/>
    </xf>
    <xf numFmtId="0" fontId="0" fillId="4" borderId="7" xfId="0" applyFill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0" fontId="11" fillId="3" borderId="6" xfId="0" applyFont="1" applyFill="1" applyBorder="1" applyAlignment="1">
      <alignment horizontal="left" vertical="top"/>
    </xf>
    <xf numFmtId="0" fontId="15" fillId="0" borderId="0" xfId="0" applyFont="1" applyAlignment="1">
      <alignment horizontal="left" vertical="top"/>
    </xf>
    <xf numFmtId="0" fontId="12" fillId="4" borderId="9" xfId="0" applyFont="1" applyFill="1" applyBorder="1" applyAlignment="1">
      <alignment horizontal="left" vertical="top"/>
    </xf>
    <xf numFmtId="0" fontId="11" fillId="4" borderId="5" xfId="0" applyFont="1" applyFill="1" applyBorder="1" applyAlignment="1">
      <alignment horizontal="left" vertical="top"/>
    </xf>
    <xf numFmtId="0" fontId="11" fillId="4" borderId="4" xfId="0" applyFont="1" applyFill="1" applyBorder="1" applyAlignment="1">
      <alignment horizontal="left" vertical="top"/>
    </xf>
    <xf numFmtId="0" fontId="11" fillId="4" borderId="8" xfId="0" applyFont="1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11" fillId="4" borderId="3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/>
    </xf>
    <xf numFmtId="0" fontId="0" fillId="4" borderId="2" xfId="0" applyFill="1" applyBorder="1" applyAlignment="1">
      <alignment horizontal="left" vertical="top"/>
    </xf>
    <xf numFmtId="164" fontId="10" fillId="0" borderId="1" xfId="0" applyNumberFormat="1" applyFont="1" applyBorder="1" applyAlignment="1">
      <alignment horizontal="left" vertical="top" shrinkToFit="1"/>
    </xf>
    <xf numFmtId="164" fontId="10" fillId="3" borderId="1" xfId="0" applyNumberFormat="1" applyFont="1" applyFill="1" applyBorder="1" applyAlignment="1">
      <alignment horizontal="left" vertical="top" shrinkToFit="1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11" fillId="4" borderId="2" xfId="0" applyFont="1" applyFill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3" borderId="1" xfId="0" applyFont="1" applyFill="1" applyBorder="1" applyAlignment="1">
      <alignment horizontal="left" vertical="top"/>
    </xf>
    <xf numFmtId="0" fontId="0" fillId="2" borderId="0" xfId="0" applyFill="1"/>
    <xf numFmtId="0" fontId="19" fillId="4" borderId="2" xfId="0" applyFont="1" applyFill="1" applyBorder="1" applyAlignment="1">
      <alignment horizontal="left" vertical="top"/>
    </xf>
    <xf numFmtId="0" fontId="18" fillId="4" borderId="2" xfId="0" applyFont="1" applyFill="1" applyBorder="1" applyAlignment="1">
      <alignment horizontal="left" vertical="top"/>
    </xf>
    <xf numFmtId="0" fontId="11" fillId="0" borderId="6" xfId="0" applyNumberFormat="1" applyFont="1" applyBorder="1" applyAlignment="1">
      <alignment horizontal="left" vertical="top"/>
    </xf>
    <xf numFmtId="0" fontId="0" fillId="0" borderId="0" xfId="0" applyNumberFormat="1" applyAlignment="1">
      <alignment horizontal="left" vertical="top"/>
    </xf>
    <xf numFmtId="0" fontId="11" fillId="3" borderId="6" xfId="0" applyNumberFormat="1" applyFont="1" applyFill="1" applyBorder="1" applyAlignment="1">
      <alignment horizontal="left" vertical="top"/>
    </xf>
    <xf numFmtId="0" fontId="10" fillId="0" borderId="6" xfId="0" applyNumberFormat="1" applyFont="1" applyBorder="1" applyAlignment="1">
      <alignment horizontal="left" vertical="top"/>
    </xf>
    <xf numFmtId="0" fontId="10" fillId="3" borderId="6" xfId="0" applyNumberFormat="1" applyFont="1" applyFill="1" applyBorder="1" applyAlignment="1">
      <alignment horizontal="left" vertical="top"/>
    </xf>
    <xf numFmtId="0" fontId="10" fillId="0" borderId="1" xfId="0" applyNumberFormat="1" applyFont="1" applyBorder="1" applyAlignment="1">
      <alignment horizontal="left" vertical="top"/>
    </xf>
    <xf numFmtId="0" fontId="10" fillId="3" borderId="1" xfId="0" applyNumberFormat="1" applyFont="1" applyFill="1" applyBorder="1" applyAlignment="1">
      <alignment horizontal="left" vertical="top"/>
    </xf>
    <xf numFmtId="0" fontId="19" fillId="4" borderId="3" xfId="0" applyFont="1" applyFill="1" applyBorder="1" applyAlignment="1">
      <alignment horizontal="left" vertical="top"/>
    </xf>
    <xf numFmtId="0" fontId="19" fillId="4" borderId="0" xfId="0" applyFont="1" applyFill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4" borderId="9" xfId="0" applyFont="1" applyFill="1" applyBorder="1" applyAlignment="1">
      <alignment horizontal="left" vertical="top"/>
    </xf>
    <xf numFmtId="0" fontId="19" fillId="4" borderId="5" xfId="0" applyFont="1" applyFill="1" applyBorder="1" applyAlignment="1">
      <alignment horizontal="left" vertical="top"/>
    </xf>
    <xf numFmtId="0" fontId="19" fillId="4" borderId="4" xfId="0" applyFont="1" applyFill="1" applyBorder="1" applyAlignment="1">
      <alignment horizontal="left" vertical="top"/>
    </xf>
    <xf numFmtId="0" fontId="19" fillId="4" borderId="10" xfId="0" applyFont="1" applyFill="1" applyBorder="1" applyAlignment="1">
      <alignment horizontal="left" vertical="top"/>
    </xf>
    <xf numFmtId="0" fontId="19" fillId="4" borderId="7" xfId="0" applyFont="1" applyFill="1" applyBorder="1" applyAlignment="1">
      <alignment horizontal="left" vertical="top"/>
    </xf>
    <xf numFmtId="0" fontId="7" fillId="2" borderId="0" xfId="0" applyFont="1" applyFill="1" applyAlignment="1" applyProtection="1">
      <alignment horizontal="right" vertical="center" wrapText="1" indent="2"/>
      <protection hidden="1"/>
    </xf>
    <xf numFmtId="0" fontId="11" fillId="0" borderId="0" xfId="0" applyFont="1" applyAlignment="1">
      <alignment horizontal="left" vertical="top"/>
    </xf>
    <xf numFmtId="0" fontId="11" fillId="0" borderId="0" xfId="0" applyFont="1" applyAlignment="1" applyProtection="1">
      <alignment horizontal="left" vertical="top"/>
    </xf>
    <xf numFmtId="0" fontId="2" fillId="2" borderId="0" xfId="0" applyFont="1" applyFill="1" applyBorder="1" applyProtection="1">
      <protection hidden="1"/>
    </xf>
    <xf numFmtId="1" fontId="0" fillId="2" borderId="0" xfId="0" applyNumberFormat="1" applyFill="1" applyBorder="1" applyAlignment="1" applyProtection="1">
      <alignment horizontal="right" indent="1"/>
      <protection hidden="1"/>
    </xf>
    <xf numFmtId="0" fontId="0" fillId="2" borderId="0" xfId="0" applyFill="1" applyAlignment="1">
      <alignment horizontal="right" vertical="center"/>
    </xf>
    <xf numFmtId="0" fontId="0" fillId="2" borderId="0" xfId="0" applyFill="1" applyBorder="1"/>
    <xf numFmtId="0" fontId="8" fillId="2" borderId="0" xfId="0" applyFont="1" applyFill="1" applyProtection="1">
      <protection hidden="1"/>
    </xf>
    <xf numFmtId="0" fontId="18" fillId="2" borderId="0" xfId="0" applyFont="1" applyFill="1" applyProtection="1">
      <protection hidden="1"/>
    </xf>
    <xf numFmtId="0" fontId="12" fillId="4" borderId="5" xfId="0" applyFont="1" applyFill="1" applyBorder="1" applyAlignment="1">
      <alignment horizontal="left" vertical="top"/>
    </xf>
    <xf numFmtId="0" fontId="12" fillId="4" borderId="3" xfId="0" applyFont="1" applyFill="1" applyBorder="1" applyAlignment="1">
      <alignment horizontal="left" vertical="top"/>
    </xf>
    <xf numFmtId="0" fontId="24" fillId="2" borderId="0" xfId="0" applyFont="1" applyFill="1" applyProtection="1">
      <protection hidden="1"/>
    </xf>
    <xf numFmtId="0" fontId="6" fillId="5" borderId="0" xfId="0" applyFont="1" applyFill="1" applyBorder="1" applyAlignment="1" applyProtection="1">
      <alignment horizontal="left"/>
      <protection hidden="1"/>
    </xf>
    <xf numFmtId="0" fontId="22" fillId="0" borderId="0" xfId="0" applyFont="1" applyProtection="1">
      <protection hidden="1"/>
    </xf>
    <xf numFmtId="0" fontId="6" fillId="2" borderId="0" xfId="0" applyFont="1" applyFill="1" applyBorder="1" applyAlignment="1" applyProtection="1">
      <alignment horizontal="right" indent="1"/>
      <protection hidden="1"/>
    </xf>
    <xf numFmtId="0" fontId="5" fillId="2" borderId="0" xfId="0" applyFont="1" applyFill="1" applyBorder="1" applyProtection="1">
      <protection hidden="1"/>
    </xf>
    <xf numFmtId="0" fontId="6" fillId="5" borderId="0" xfId="0" applyFont="1" applyFill="1" applyBorder="1" applyAlignment="1" applyProtection="1">
      <alignment horizontal="right"/>
      <protection locked="0"/>
    </xf>
    <xf numFmtId="0" fontId="24" fillId="5" borderId="0" xfId="0" applyFont="1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6" fillId="5" borderId="0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left" vertical="center" wrapText="1" indent="30"/>
      <protection hidden="1"/>
    </xf>
  </cellXfs>
  <cellStyles count="1">
    <cellStyle name="Standard" xfId="0" builtinId="0"/>
  </cellStyles>
  <dxfs count="6">
    <dxf>
      <font>
        <color theme="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1170769</xdr:colOff>
      <xdr:row>66</xdr:row>
      <xdr:rowOff>137493</xdr:rowOff>
    </xdr:from>
    <xdr:to>
      <xdr:col>0</xdr:col>
      <xdr:colOff>4166152</xdr:colOff>
      <xdr:row>77</xdr:row>
      <xdr:rowOff>101702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555A712-020B-4F07-8A12-6FCFBD6F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769" y="11138868"/>
          <a:ext cx="2995383" cy="17453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156883</xdr:colOff>
          <xdr:row>11</xdr:row>
          <xdr:rowOff>0</xdr:rowOff>
        </xdr:from>
        <xdr:to>
          <xdr:col>8</xdr:col>
          <xdr:colOff>641137</xdr:colOff>
          <xdr:row>42</xdr:row>
          <xdr:rowOff>15276</xdr:rowOff>
        </xdr:to>
        <xdr:pic>
          <xdr:nvPicPr>
            <xdr:cNvPr id="6" name="Grafik 5">
              <a:extLst>
                <a:ext uri="{FF2B5EF4-FFF2-40B4-BE49-F238E27FC236}">
                  <a16:creationId xmlns:a16="http://schemas.microsoft.com/office/drawing/2014/main" id="{1918E3A5-6C4A-4671-988C-688050E65DF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ufstellung" spid="_x0000_s105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443383" y="1792941"/>
              <a:ext cx="3823607" cy="507546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</xdr:col>
      <xdr:colOff>224942</xdr:colOff>
      <xdr:row>46</xdr:row>
      <xdr:rowOff>44824</xdr:rowOff>
    </xdr:from>
    <xdr:to>
      <xdr:col>9</xdr:col>
      <xdr:colOff>0</xdr:colOff>
      <xdr:row>81</xdr:row>
      <xdr:rowOff>41059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53FD0CBA-9914-0A6E-8C86-0D73CFEC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8089" y="9312089"/>
          <a:ext cx="4929764" cy="5531941"/>
        </a:xfrm>
        <a:prstGeom prst="rect">
          <a:avLst/>
        </a:prstGeom>
      </xdr:spPr>
    </xdr:pic>
    <xdr:clientData/>
  </xdr:twoCellAnchor>
  <xdr:oneCellAnchor>
    <xdr:from>
      <xdr:col>8</xdr:col>
      <xdr:colOff>258377</xdr:colOff>
      <xdr:row>68</xdr:row>
      <xdr:rowOff>5544</xdr:rowOff>
    </xdr:from>
    <xdr:ext cx="159793" cy="320601"/>
    <xdr:sp macro="" textlink="$B$54">
      <xdr:nvSpPr>
        <xdr:cNvPr id="15" name="Textfeld 14">
          <a:extLst>
            <a:ext uri="{FF2B5EF4-FFF2-40B4-BE49-F238E27FC236}">
              <a16:creationId xmlns:a16="http://schemas.microsoft.com/office/drawing/2014/main" id="{63011EFD-6313-F611-FF82-8A64D86C2402}"/>
            </a:ext>
          </a:extLst>
        </xdr:cNvPr>
        <xdr:cNvSpPr txBox="1"/>
      </xdr:nvSpPr>
      <xdr:spPr>
        <a:xfrm>
          <a:off x="9876304" y="11370495"/>
          <a:ext cx="159793" cy="32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B4956B2E-75CB-497C-9E62-8AEEF5ADA365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2245</a:t>
          </a:fld>
          <a:endParaRPr lang="uk-UA" sz="700"/>
        </a:p>
      </xdr:txBody>
    </xdr:sp>
    <xdr:clientData/>
  </xdr:oneCellAnchor>
  <xdr:oneCellAnchor>
    <xdr:from>
      <xdr:col>2</xdr:col>
      <xdr:colOff>393117</xdr:colOff>
      <xdr:row>67</xdr:row>
      <xdr:rowOff>138894</xdr:rowOff>
    </xdr:from>
    <xdr:ext cx="159793" cy="320601"/>
    <xdr:sp macro="" textlink="$B$55">
      <xdr:nvSpPr>
        <xdr:cNvPr id="16" name="Textfeld 15">
          <a:extLst>
            <a:ext uri="{FF2B5EF4-FFF2-40B4-BE49-F238E27FC236}">
              <a16:creationId xmlns:a16="http://schemas.microsoft.com/office/drawing/2014/main" id="{29387A3C-7B72-9A57-A842-0901E136080E}"/>
            </a:ext>
          </a:extLst>
        </xdr:cNvPr>
        <xdr:cNvSpPr txBox="1"/>
      </xdr:nvSpPr>
      <xdr:spPr>
        <a:xfrm>
          <a:off x="5622342" y="11302194"/>
          <a:ext cx="159793" cy="32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F517DD28-E16F-49A1-A8C4-8A4735CE3DDB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2005</a:t>
          </a:fld>
          <a:endParaRPr lang="uk-UA" sz="500"/>
        </a:p>
      </xdr:txBody>
    </xdr:sp>
    <xdr:clientData/>
  </xdr:oneCellAnchor>
  <xdr:oneCellAnchor>
    <xdr:from>
      <xdr:col>2</xdr:col>
      <xdr:colOff>105048</xdr:colOff>
      <xdr:row>67</xdr:row>
      <xdr:rowOff>9494</xdr:rowOff>
    </xdr:from>
    <xdr:ext cx="159793" cy="320601"/>
    <xdr:sp macro="" textlink="$B$53">
      <xdr:nvSpPr>
        <xdr:cNvPr id="17" name="Textfeld 16">
          <a:extLst>
            <a:ext uri="{FF2B5EF4-FFF2-40B4-BE49-F238E27FC236}">
              <a16:creationId xmlns:a16="http://schemas.microsoft.com/office/drawing/2014/main" id="{8DD69BF3-5910-C908-7A2C-0204204D4967}"/>
            </a:ext>
          </a:extLst>
        </xdr:cNvPr>
        <xdr:cNvSpPr txBox="1"/>
      </xdr:nvSpPr>
      <xdr:spPr>
        <a:xfrm>
          <a:off x="5334273" y="11172794"/>
          <a:ext cx="159793" cy="32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39EEBF3C-AE27-4F8A-BF6C-3F2777E164F7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2440</a:t>
          </a:fld>
          <a:endParaRPr lang="uk-UA" sz="500"/>
        </a:p>
      </xdr:txBody>
    </xdr:sp>
    <xdr:clientData/>
  </xdr:oneCellAnchor>
  <xdr:oneCellAnchor>
    <xdr:from>
      <xdr:col>2</xdr:col>
      <xdr:colOff>1018407</xdr:colOff>
      <xdr:row>76</xdr:row>
      <xdr:rowOff>74168</xdr:rowOff>
    </xdr:from>
    <xdr:ext cx="159793" cy="320601"/>
    <xdr:sp macro="" textlink="$B$56">
      <xdr:nvSpPr>
        <xdr:cNvPr id="18" name="Textfeld 17">
          <a:extLst>
            <a:ext uri="{FF2B5EF4-FFF2-40B4-BE49-F238E27FC236}">
              <a16:creationId xmlns:a16="http://schemas.microsoft.com/office/drawing/2014/main" id="{A550C8E5-E098-32E1-DA6A-53CB4FC40B8B}"/>
            </a:ext>
          </a:extLst>
        </xdr:cNvPr>
        <xdr:cNvSpPr txBox="1"/>
      </xdr:nvSpPr>
      <xdr:spPr>
        <a:xfrm>
          <a:off x="6250187" y="12740095"/>
          <a:ext cx="159793" cy="32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A3297976-C1DE-4277-851E-BA884D7CA40C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195</a:t>
          </a:fld>
          <a:endParaRPr lang="uk-UA" sz="200"/>
        </a:p>
      </xdr:txBody>
    </xdr:sp>
    <xdr:clientData/>
  </xdr:oneCellAnchor>
  <xdr:oneCellAnchor>
    <xdr:from>
      <xdr:col>2</xdr:col>
      <xdr:colOff>799315</xdr:colOff>
      <xdr:row>78</xdr:row>
      <xdr:rowOff>11620</xdr:rowOff>
    </xdr:from>
    <xdr:ext cx="159793" cy="320601"/>
    <xdr:sp macro="" textlink="$B$57">
      <xdr:nvSpPr>
        <xdr:cNvPr id="19" name="Textfeld 18">
          <a:extLst>
            <a:ext uri="{FF2B5EF4-FFF2-40B4-BE49-F238E27FC236}">
              <a16:creationId xmlns:a16="http://schemas.microsoft.com/office/drawing/2014/main" id="{93F89217-3477-5A83-DF3D-3DBFC941F713}"/>
            </a:ext>
          </a:extLst>
        </xdr:cNvPr>
        <xdr:cNvSpPr txBox="1"/>
      </xdr:nvSpPr>
      <xdr:spPr>
        <a:xfrm>
          <a:off x="6031095" y="13002791"/>
          <a:ext cx="159793" cy="32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417A4059-8758-4168-83C2-B447115EF97F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240</a:t>
          </a:fld>
          <a:endParaRPr lang="uk-UA" sz="200"/>
        </a:p>
      </xdr:txBody>
    </xdr:sp>
    <xdr:clientData/>
  </xdr:oneCellAnchor>
  <xdr:oneCellAnchor>
    <xdr:from>
      <xdr:col>0</xdr:col>
      <xdr:colOff>1369220</xdr:colOff>
      <xdr:row>73</xdr:row>
      <xdr:rowOff>84503</xdr:rowOff>
    </xdr:from>
    <xdr:ext cx="458390" cy="152431"/>
    <xdr:sp macro="" textlink="$B$62">
      <xdr:nvSpPr>
        <xdr:cNvPr id="20" name="Textfeld 19">
          <a:extLst>
            <a:ext uri="{FF2B5EF4-FFF2-40B4-BE49-F238E27FC236}">
              <a16:creationId xmlns:a16="http://schemas.microsoft.com/office/drawing/2014/main" id="{58CE7E0D-65C4-C44A-9ADD-B846969DF1B7}"/>
            </a:ext>
          </a:extLst>
        </xdr:cNvPr>
        <xdr:cNvSpPr txBox="1"/>
      </xdr:nvSpPr>
      <xdr:spPr>
        <a:xfrm>
          <a:off x="1369220" y="12145534"/>
          <a:ext cx="458390" cy="15243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ctr">
          <a:noAutofit/>
        </a:bodyPr>
        <a:lstStyle/>
        <a:p>
          <a:pPr algn="ctr"/>
          <a:fld id="{6D6A1D9B-0701-4722-B08B-19BC2070D24A}" type="TxLink">
            <a:rPr lang="en-US" sz="8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</a:t>
          </a:fld>
          <a:endParaRPr lang="uk-UA" sz="300"/>
        </a:p>
      </xdr:txBody>
    </xdr:sp>
    <xdr:clientData/>
  </xdr:oneCellAnchor>
  <xdr:oneCellAnchor>
    <xdr:from>
      <xdr:col>0</xdr:col>
      <xdr:colOff>1099220</xdr:colOff>
      <xdr:row>71</xdr:row>
      <xdr:rowOff>45212</xdr:rowOff>
    </xdr:from>
    <xdr:ext cx="159793" cy="320601"/>
    <xdr:sp macro="" textlink="$B$60">
      <xdr:nvSpPr>
        <xdr:cNvPr id="21" name="Textfeld 20">
          <a:extLst>
            <a:ext uri="{FF2B5EF4-FFF2-40B4-BE49-F238E27FC236}">
              <a16:creationId xmlns:a16="http://schemas.microsoft.com/office/drawing/2014/main" id="{1150756D-62A7-6138-F73C-77B6DB846E0C}"/>
            </a:ext>
          </a:extLst>
        </xdr:cNvPr>
        <xdr:cNvSpPr txBox="1"/>
      </xdr:nvSpPr>
      <xdr:spPr>
        <a:xfrm>
          <a:off x="1099220" y="11784775"/>
          <a:ext cx="159793" cy="32060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ctr">
          <a:noAutofit/>
        </a:bodyPr>
        <a:lstStyle/>
        <a:p>
          <a:pPr algn="ctr"/>
          <a:fld id="{56F52CF0-6354-4449-83D0-6BEB8E2983D6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</a:t>
          </a:fld>
          <a:endParaRPr lang="uk-UA" sz="400"/>
        </a:p>
      </xdr:txBody>
    </xdr:sp>
    <xdr:clientData/>
  </xdr:oneCellAnchor>
  <xdr:oneCellAnchor>
    <xdr:from>
      <xdr:col>0</xdr:col>
      <xdr:colOff>3333751</xdr:colOff>
      <xdr:row>72</xdr:row>
      <xdr:rowOff>155940</xdr:rowOff>
    </xdr:from>
    <xdr:ext cx="458390" cy="152431"/>
    <xdr:sp macro="" textlink="$B$63">
      <xdr:nvSpPr>
        <xdr:cNvPr id="22" name="Textfeld 21">
          <a:extLst>
            <a:ext uri="{FF2B5EF4-FFF2-40B4-BE49-F238E27FC236}">
              <a16:creationId xmlns:a16="http://schemas.microsoft.com/office/drawing/2014/main" id="{49A6C4A2-2BCC-F2F7-9D75-424013A10B97}"/>
            </a:ext>
          </a:extLst>
        </xdr:cNvPr>
        <xdr:cNvSpPr txBox="1"/>
      </xdr:nvSpPr>
      <xdr:spPr>
        <a:xfrm>
          <a:off x="3333751" y="12056237"/>
          <a:ext cx="458390" cy="15243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ctr">
          <a:noAutofit/>
        </a:bodyPr>
        <a:lstStyle/>
        <a:p>
          <a:pPr algn="ctr"/>
          <a:fld id="{D8F39D11-F5C7-4108-89FF-8B2C95F6C6D3}" type="TxLink">
            <a:rPr lang="en-US" sz="8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</a:t>
          </a:fld>
          <a:endParaRPr lang="uk-UA" sz="100"/>
        </a:p>
      </xdr:txBody>
    </xdr:sp>
    <xdr:clientData/>
  </xdr:oneCellAnchor>
  <xdr:oneCellAnchor>
    <xdr:from>
      <xdr:col>0</xdr:col>
      <xdr:colOff>3911204</xdr:colOff>
      <xdr:row>69</xdr:row>
      <xdr:rowOff>149987</xdr:rowOff>
    </xdr:from>
    <xdr:ext cx="458390" cy="152431"/>
    <xdr:sp macro="" textlink="$B$61">
      <xdr:nvSpPr>
        <xdr:cNvPr id="23" name="Textfeld 22">
          <a:extLst>
            <a:ext uri="{FF2B5EF4-FFF2-40B4-BE49-F238E27FC236}">
              <a16:creationId xmlns:a16="http://schemas.microsoft.com/office/drawing/2014/main" id="{1B703ED6-F120-B012-8905-0FCB5B305202}"/>
            </a:ext>
          </a:extLst>
        </xdr:cNvPr>
        <xdr:cNvSpPr txBox="1"/>
      </xdr:nvSpPr>
      <xdr:spPr>
        <a:xfrm>
          <a:off x="3911204" y="11568081"/>
          <a:ext cx="458390" cy="15243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ctr">
          <a:noAutofit/>
        </a:bodyPr>
        <a:lstStyle/>
        <a:p>
          <a:pPr algn="ctr"/>
          <a:fld id="{BE1C0B6D-11D9-43ED-9861-9AE60104AC12}" type="TxLink">
            <a:rPr lang="en-US" sz="8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</a:t>
          </a:fld>
          <a:endParaRPr lang="uk-UA" sz="100"/>
        </a:p>
      </xdr:txBody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3026905</xdr:colOff>
      <xdr:row>9</xdr:row>
      <xdr:rowOff>16566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F20AAB7-72E4-D7C5-A0C4-19479CCBE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026904" cy="1532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333373</xdr:rowOff>
    </xdr:from>
    <xdr:to>
      <xdr:col>2</xdr:col>
      <xdr:colOff>3799050</xdr:colOff>
      <xdr:row>0</xdr:row>
      <xdr:rowOff>4706534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9ED48E2-9FFF-D38F-1EFE-5FEE7A6B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333373"/>
          <a:ext cx="3780000" cy="4373161"/>
        </a:xfrm>
        <a:prstGeom prst="rect">
          <a:avLst/>
        </a:prstGeom>
      </xdr:spPr>
    </xdr:pic>
    <xdr:clientData/>
  </xdr:twoCellAnchor>
  <xdr:twoCellAnchor editAs="oneCell">
    <xdr:from>
      <xdr:col>2</xdr:col>
      <xdr:colOff>16650</xdr:colOff>
      <xdr:row>1</xdr:row>
      <xdr:rowOff>388126</xdr:rowOff>
    </xdr:from>
    <xdr:to>
      <xdr:col>2</xdr:col>
      <xdr:colOff>3796650</xdr:colOff>
      <xdr:row>1</xdr:row>
      <xdr:rowOff>4675759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39EB773-A72D-4FD5-E2C7-A6784DEB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650" y="5464951"/>
          <a:ext cx="3780000" cy="4287633"/>
        </a:xfrm>
        <a:prstGeom prst="rect">
          <a:avLst/>
        </a:prstGeom>
      </xdr:spPr>
    </xdr:pic>
    <xdr:clientData/>
  </xdr:twoCellAnchor>
  <xdr:twoCellAnchor>
    <xdr:from>
      <xdr:col>2</xdr:col>
      <xdr:colOff>257784</xdr:colOff>
      <xdr:row>0</xdr:row>
      <xdr:rowOff>2256073</xdr:rowOff>
    </xdr:from>
    <xdr:to>
      <xdr:col>2</xdr:col>
      <xdr:colOff>329784</xdr:colOff>
      <xdr:row>0</xdr:row>
      <xdr:rowOff>3336073</xdr:rowOff>
    </xdr:to>
    <xdr:sp macro="" textlink="$D$13">
      <xdr:nvSpPr>
        <xdr:cNvPr id="8" name="Rechteck 7">
          <a:extLst>
            <a:ext uri="{FF2B5EF4-FFF2-40B4-BE49-F238E27FC236}">
              <a16:creationId xmlns:a16="http://schemas.microsoft.com/office/drawing/2014/main" id="{F4874C83-5F09-4AC3-0006-6A1625F5ADB6}"/>
            </a:ext>
          </a:extLst>
        </xdr:cNvPr>
        <xdr:cNvSpPr/>
      </xdr:nvSpPr>
      <xdr:spPr bwMode="auto">
        <a:xfrm rot="16200000">
          <a:off x="1277784" y="2760073"/>
          <a:ext cx="1080000" cy="72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l"/>
          <a:fld id="{B6FA990E-2728-4F42-AC29-4AF04A2DF659}" type="TxLink">
            <a:rPr lang="en-US" sz="5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C2631 37.2 NW 100/114.3 PN6</a:t>
          </a:fld>
          <a:endParaRPr lang="uk-UA" sz="700"/>
        </a:p>
      </xdr:txBody>
    </xdr:sp>
    <xdr:clientData/>
  </xdr:twoCellAnchor>
  <xdr:twoCellAnchor>
    <xdr:from>
      <xdr:col>2</xdr:col>
      <xdr:colOff>645837</xdr:colOff>
      <xdr:row>0</xdr:row>
      <xdr:rowOff>1412488</xdr:rowOff>
    </xdr:from>
    <xdr:to>
      <xdr:col>2</xdr:col>
      <xdr:colOff>1005837</xdr:colOff>
      <xdr:row>0</xdr:row>
      <xdr:rowOff>1519354</xdr:rowOff>
    </xdr:to>
    <xdr:sp macro="" textlink="$D$12">
      <xdr:nvSpPr>
        <xdr:cNvPr id="9" name="Rechteck 8">
          <a:extLst>
            <a:ext uri="{FF2B5EF4-FFF2-40B4-BE49-F238E27FC236}">
              <a16:creationId xmlns:a16="http://schemas.microsoft.com/office/drawing/2014/main" id="{5EBDCFB5-3BDF-A695-DE13-77A920B8CF2E}"/>
            </a:ext>
          </a:extLst>
        </xdr:cNvPr>
        <xdr:cNvSpPr/>
      </xdr:nvSpPr>
      <xdr:spPr bwMode="auto">
        <a:xfrm>
          <a:off x="2169837" y="1412488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26205A8B-D8E1-49C9-9434-98C3232AEE2E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505</a:t>
          </a:fld>
          <a:endParaRPr lang="uk-UA" sz="600"/>
        </a:p>
      </xdr:txBody>
    </xdr:sp>
    <xdr:clientData/>
  </xdr:twoCellAnchor>
  <xdr:twoCellAnchor>
    <xdr:from>
      <xdr:col>2</xdr:col>
      <xdr:colOff>600117</xdr:colOff>
      <xdr:row>0</xdr:row>
      <xdr:rowOff>3720047</xdr:rowOff>
    </xdr:from>
    <xdr:to>
      <xdr:col>2</xdr:col>
      <xdr:colOff>960117</xdr:colOff>
      <xdr:row>0</xdr:row>
      <xdr:rowOff>3826913</xdr:rowOff>
    </xdr:to>
    <xdr:sp macro="" textlink="$D$11">
      <xdr:nvSpPr>
        <xdr:cNvPr id="10" name="Rechteck 9">
          <a:extLst>
            <a:ext uri="{FF2B5EF4-FFF2-40B4-BE49-F238E27FC236}">
              <a16:creationId xmlns:a16="http://schemas.microsoft.com/office/drawing/2014/main" id="{D070BA77-888E-071A-3575-31F09208F92F}"/>
            </a:ext>
          </a:extLst>
        </xdr:cNvPr>
        <xdr:cNvSpPr/>
      </xdr:nvSpPr>
      <xdr:spPr bwMode="auto">
        <a:xfrm>
          <a:off x="2124117" y="3720047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9561B1D5-1D5A-42DB-A411-B569546308AD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797</a:t>
          </a:fld>
          <a:endParaRPr lang="uk-UA" sz="600"/>
        </a:p>
      </xdr:txBody>
    </xdr:sp>
    <xdr:clientData/>
  </xdr:twoCellAnchor>
  <xdr:twoCellAnchor>
    <xdr:from>
      <xdr:col>2</xdr:col>
      <xdr:colOff>625571</xdr:colOff>
      <xdr:row>0</xdr:row>
      <xdr:rowOff>4001819</xdr:rowOff>
    </xdr:from>
    <xdr:to>
      <xdr:col>2</xdr:col>
      <xdr:colOff>985571</xdr:colOff>
      <xdr:row>0</xdr:row>
      <xdr:rowOff>4108685</xdr:rowOff>
    </xdr:to>
    <xdr:sp macro="" textlink="$D$10">
      <xdr:nvSpPr>
        <xdr:cNvPr id="11" name="Rechteck 10">
          <a:extLst>
            <a:ext uri="{FF2B5EF4-FFF2-40B4-BE49-F238E27FC236}">
              <a16:creationId xmlns:a16="http://schemas.microsoft.com/office/drawing/2014/main" id="{8BA57071-1143-E743-10A8-74D938002D4F}"/>
            </a:ext>
          </a:extLst>
        </xdr:cNvPr>
        <xdr:cNvSpPr/>
      </xdr:nvSpPr>
      <xdr:spPr bwMode="auto">
        <a:xfrm>
          <a:off x="2149571" y="4001819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r"/>
          <a:fld id="{64F0E166-42B1-4DF4-A867-F026B14ABAE7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50</a:t>
          </a:fld>
          <a:endParaRPr lang="uk-UA" sz="600"/>
        </a:p>
      </xdr:txBody>
    </xdr:sp>
    <xdr:clientData/>
  </xdr:twoCellAnchor>
  <xdr:twoCellAnchor>
    <xdr:from>
      <xdr:col>2</xdr:col>
      <xdr:colOff>1517100</xdr:colOff>
      <xdr:row>0</xdr:row>
      <xdr:rowOff>4004183</xdr:rowOff>
    </xdr:from>
    <xdr:to>
      <xdr:col>2</xdr:col>
      <xdr:colOff>1877100</xdr:colOff>
      <xdr:row>0</xdr:row>
      <xdr:rowOff>4111049</xdr:rowOff>
    </xdr:to>
    <xdr:sp macro="" textlink="$D$6">
      <xdr:nvSpPr>
        <xdr:cNvPr id="12" name="Rechteck 11">
          <a:extLst>
            <a:ext uri="{FF2B5EF4-FFF2-40B4-BE49-F238E27FC236}">
              <a16:creationId xmlns:a16="http://schemas.microsoft.com/office/drawing/2014/main" id="{E019F349-7E9A-107F-1AD5-29FCCB42B559}"/>
            </a:ext>
          </a:extLst>
        </xdr:cNvPr>
        <xdr:cNvSpPr/>
      </xdr:nvSpPr>
      <xdr:spPr bwMode="auto">
        <a:xfrm>
          <a:off x="3041100" y="4004183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E524011B-42EA-4636-9E1C-FC207B7A74B3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2095</a:t>
          </a:fld>
          <a:endParaRPr lang="uk-UA" sz="600"/>
        </a:p>
      </xdr:txBody>
    </xdr:sp>
    <xdr:clientData/>
  </xdr:twoCellAnchor>
  <xdr:twoCellAnchor>
    <xdr:from>
      <xdr:col>2</xdr:col>
      <xdr:colOff>3011129</xdr:colOff>
      <xdr:row>0</xdr:row>
      <xdr:rowOff>4424019</xdr:rowOff>
    </xdr:from>
    <xdr:to>
      <xdr:col>2</xdr:col>
      <xdr:colOff>3184492</xdr:colOff>
      <xdr:row>0</xdr:row>
      <xdr:rowOff>4532019</xdr:rowOff>
    </xdr:to>
    <xdr:sp macro="" textlink="$D$8">
      <xdr:nvSpPr>
        <xdr:cNvPr id="13" name="Rechteck 12">
          <a:extLst>
            <a:ext uri="{FF2B5EF4-FFF2-40B4-BE49-F238E27FC236}">
              <a16:creationId xmlns:a16="http://schemas.microsoft.com/office/drawing/2014/main" id="{95510B01-0B61-AC5C-8249-3B235D66E2A7}"/>
            </a:ext>
          </a:extLst>
        </xdr:cNvPr>
        <xdr:cNvSpPr/>
      </xdr:nvSpPr>
      <xdr:spPr bwMode="auto">
        <a:xfrm>
          <a:off x="4535129" y="4424019"/>
          <a:ext cx="173363" cy="108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fld id="{984072E1-95BA-4DC7-9DE8-B74EE6A208E4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120</a:t>
          </a:fld>
          <a:endParaRPr lang="uk-UA" sz="600"/>
        </a:p>
      </xdr:txBody>
    </xdr:sp>
    <xdr:clientData/>
  </xdr:twoCellAnchor>
  <xdr:twoCellAnchor>
    <xdr:from>
      <xdr:col>2</xdr:col>
      <xdr:colOff>3060290</xdr:colOff>
      <xdr:row>0</xdr:row>
      <xdr:rowOff>4562224</xdr:rowOff>
    </xdr:from>
    <xdr:to>
      <xdr:col>2</xdr:col>
      <xdr:colOff>3330677</xdr:colOff>
      <xdr:row>0</xdr:row>
      <xdr:rowOff>4669090</xdr:rowOff>
    </xdr:to>
    <xdr:sp macro="" textlink="$D$9">
      <xdr:nvSpPr>
        <xdr:cNvPr id="14" name="Rechteck 13">
          <a:extLst>
            <a:ext uri="{FF2B5EF4-FFF2-40B4-BE49-F238E27FC236}">
              <a16:creationId xmlns:a16="http://schemas.microsoft.com/office/drawing/2014/main" id="{A34CC82A-6085-C8A9-6C93-7D7F0E2D9A18}"/>
            </a:ext>
          </a:extLst>
        </xdr:cNvPr>
        <xdr:cNvSpPr/>
      </xdr:nvSpPr>
      <xdr:spPr bwMode="auto">
        <a:xfrm>
          <a:off x="4584290" y="4562224"/>
          <a:ext cx="270387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39691AE8-E8B1-43E2-85FB-61B088CDDCBE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350</a:t>
          </a:fld>
          <a:endParaRPr lang="uk-UA" sz="600"/>
        </a:p>
      </xdr:txBody>
    </xdr:sp>
    <xdr:clientData/>
  </xdr:twoCellAnchor>
  <xdr:twoCellAnchor>
    <xdr:from>
      <xdr:col>2</xdr:col>
      <xdr:colOff>2352311</xdr:colOff>
      <xdr:row>0</xdr:row>
      <xdr:rowOff>781603</xdr:rowOff>
    </xdr:from>
    <xdr:to>
      <xdr:col>2</xdr:col>
      <xdr:colOff>2459177</xdr:colOff>
      <xdr:row>0</xdr:row>
      <xdr:rowOff>1141603</xdr:rowOff>
    </xdr:to>
    <xdr:sp macro="" textlink="$D$4">
      <xdr:nvSpPr>
        <xdr:cNvPr id="15" name="Rechteck 14">
          <a:extLst>
            <a:ext uri="{FF2B5EF4-FFF2-40B4-BE49-F238E27FC236}">
              <a16:creationId xmlns:a16="http://schemas.microsoft.com/office/drawing/2014/main" id="{86283101-28A5-4857-BD68-7243B468418F}"/>
            </a:ext>
          </a:extLst>
        </xdr:cNvPr>
        <xdr:cNvSpPr/>
      </xdr:nvSpPr>
      <xdr:spPr bwMode="auto">
        <a:xfrm rot="16200000">
          <a:off x="3749744" y="908170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ctr"/>
          <a:fld id="{628421EC-12AD-42BA-92C7-E96CC4E147F0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451</a:t>
          </a:fld>
          <a:endParaRPr lang="uk-UA" sz="600"/>
        </a:p>
      </xdr:txBody>
    </xdr:sp>
    <xdr:clientData/>
  </xdr:twoCellAnchor>
  <xdr:twoCellAnchor>
    <xdr:from>
      <xdr:col>2</xdr:col>
      <xdr:colOff>2802323</xdr:colOff>
      <xdr:row>1</xdr:row>
      <xdr:rowOff>4456739</xdr:rowOff>
    </xdr:from>
    <xdr:to>
      <xdr:col>2</xdr:col>
      <xdr:colOff>2975686</xdr:colOff>
      <xdr:row>1</xdr:row>
      <xdr:rowOff>4528739</xdr:rowOff>
    </xdr:to>
    <xdr:sp macro="" textlink="$D$8">
      <xdr:nvSpPr>
        <xdr:cNvPr id="17" name="Rechteck 16">
          <a:extLst>
            <a:ext uri="{FF2B5EF4-FFF2-40B4-BE49-F238E27FC236}">
              <a16:creationId xmlns:a16="http://schemas.microsoft.com/office/drawing/2014/main" id="{9032685E-417F-A2DA-B8E4-CFC42E350513}"/>
            </a:ext>
          </a:extLst>
        </xdr:cNvPr>
        <xdr:cNvSpPr/>
      </xdr:nvSpPr>
      <xdr:spPr bwMode="auto">
        <a:xfrm>
          <a:off x="4326323" y="9532642"/>
          <a:ext cx="173363" cy="72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fld id="{984072E1-95BA-4DC7-9DE8-B74EE6A208E4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120</a:t>
          </a:fld>
          <a:endParaRPr lang="uk-UA" sz="600"/>
        </a:p>
      </xdr:txBody>
    </xdr:sp>
    <xdr:clientData/>
  </xdr:twoCellAnchor>
  <xdr:twoCellAnchor>
    <xdr:from>
      <xdr:col>2</xdr:col>
      <xdr:colOff>2703874</xdr:colOff>
      <xdr:row>1</xdr:row>
      <xdr:rowOff>4566178</xdr:rowOff>
    </xdr:from>
    <xdr:to>
      <xdr:col>2</xdr:col>
      <xdr:colOff>2919874</xdr:colOff>
      <xdr:row>1</xdr:row>
      <xdr:rowOff>4638178</xdr:rowOff>
    </xdr:to>
    <xdr:sp macro="" textlink="$D$9">
      <xdr:nvSpPr>
        <xdr:cNvPr id="18" name="Rechteck 17">
          <a:extLst>
            <a:ext uri="{FF2B5EF4-FFF2-40B4-BE49-F238E27FC236}">
              <a16:creationId xmlns:a16="http://schemas.microsoft.com/office/drawing/2014/main" id="{3558792E-2DB4-1A4F-9B6D-A91855346CFF}"/>
            </a:ext>
          </a:extLst>
        </xdr:cNvPr>
        <xdr:cNvSpPr/>
      </xdr:nvSpPr>
      <xdr:spPr bwMode="auto">
        <a:xfrm>
          <a:off x="4227874" y="9642081"/>
          <a:ext cx="216000" cy="72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39691AE8-E8B1-43E2-85FB-61B088CDDCBE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350</a:t>
          </a:fld>
          <a:endParaRPr lang="uk-UA" sz="600"/>
        </a:p>
      </xdr:txBody>
    </xdr:sp>
    <xdr:clientData/>
  </xdr:twoCellAnchor>
  <xdr:twoCellAnchor>
    <xdr:from>
      <xdr:col>2</xdr:col>
      <xdr:colOff>219525</xdr:colOff>
      <xdr:row>1</xdr:row>
      <xdr:rowOff>2433048</xdr:rowOff>
    </xdr:from>
    <xdr:to>
      <xdr:col>2</xdr:col>
      <xdr:colOff>291525</xdr:colOff>
      <xdr:row>1</xdr:row>
      <xdr:rowOff>3513048</xdr:rowOff>
    </xdr:to>
    <xdr:sp macro="" textlink="$D$13">
      <xdr:nvSpPr>
        <xdr:cNvPr id="19" name="Rechteck 18">
          <a:extLst>
            <a:ext uri="{FF2B5EF4-FFF2-40B4-BE49-F238E27FC236}">
              <a16:creationId xmlns:a16="http://schemas.microsoft.com/office/drawing/2014/main" id="{F3203C64-59E7-BF90-3CA3-31382BB54903}"/>
            </a:ext>
          </a:extLst>
        </xdr:cNvPr>
        <xdr:cNvSpPr/>
      </xdr:nvSpPr>
      <xdr:spPr bwMode="auto">
        <a:xfrm rot="16200000">
          <a:off x="1239525" y="8012743"/>
          <a:ext cx="1080000" cy="72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l"/>
          <a:fld id="{B6FA990E-2728-4F42-AC29-4AF04A2DF659}" type="TxLink">
            <a:rPr lang="en-US" sz="5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C2631 37.2 NW 100/114.3 PN6</a:t>
          </a:fld>
          <a:endParaRPr lang="uk-UA" sz="700"/>
        </a:p>
      </xdr:txBody>
    </xdr:sp>
    <xdr:clientData/>
  </xdr:twoCellAnchor>
  <xdr:twoCellAnchor>
    <xdr:from>
      <xdr:col>2</xdr:col>
      <xdr:colOff>426764</xdr:colOff>
      <xdr:row>1</xdr:row>
      <xdr:rowOff>1857454</xdr:rowOff>
    </xdr:from>
    <xdr:to>
      <xdr:col>2</xdr:col>
      <xdr:colOff>786764</xdr:colOff>
      <xdr:row>1</xdr:row>
      <xdr:rowOff>1964320</xdr:rowOff>
    </xdr:to>
    <xdr:sp macro="" textlink="$D$12">
      <xdr:nvSpPr>
        <xdr:cNvPr id="20" name="Rechteck 19">
          <a:extLst>
            <a:ext uri="{FF2B5EF4-FFF2-40B4-BE49-F238E27FC236}">
              <a16:creationId xmlns:a16="http://schemas.microsoft.com/office/drawing/2014/main" id="{23FD8F95-FC49-4B75-7DF7-D13BFF06D557}"/>
            </a:ext>
          </a:extLst>
        </xdr:cNvPr>
        <xdr:cNvSpPr/>
      </xdr:nvSpPr>
      <xdr:spPr bwMode="auto">
        <a:xfrm>
          <a:off x="1950764" y="6933149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26205A8B-D8E1-49C9-9434-98C3232AEE2E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505</a:t>
          </a:fld>
          <a:endParaRPr lang="uk-UA" sz="600"/>
        </a:p>
      </xdr:txBody>
    </xdr:sp>
    <xdr:clientData/>
  </xdr:twoCellAnchor>
  <xdr:twoCellAnchor>
    <xdr:from>
      <xdr:col>2</xdr:col>
      <xdr:colOff>484366</xdr:colOff>
      <xdr:row>1</xdr:row>
      <xdr:rowOff>3858278</xdr:rowOff>
    </xdr:from>
    <xdr:to>
      <xdr:col>2</xdr:col>
      <xdr:colOff>844366</xdr:colOff>
      <xdr:row>1</xdr:row>
      <xdr:rowOff>3930278</xdr:rowOff>
    </xdr:to>
    <xdr:sp macro="" textlink="$D$11">
      <xdr:nvSpPr>
        <xdr:cNvPr id="21" name="Rechteck 20">
          <a:extLst>
            <a:ext uri="{FF2B5EF4-FFF2-40B4-BE49-F238E27FC236}">
              <a16:creationId xmlns:a16="http://schemas.microsoft.com/office/drawing/2014/main" id="{B5913619-9E97-C637-2587-3009BC1C9566}"/>
            </a:ext>
          </a:extLst>
        </xdr:cNvPr>
        <xdr:cNvSpPr/>
      </xdr:nvSpPr>
      <xdr:spPr bwMode="auto">
        <a:xfrm>
          <a:off x="2008366" y="8933973"/>
          <a:ext cx="360000" cy="720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9561B1D5-1D5A-42DB-A411-B569546308AD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797</a:t>
          </a:fld>
          <a:endParaRPr lang="uk-UA" sz="600"/>
        </a:p>
      </xdr:txBody>
    </xdr:sp>
    <xdr:clientData/>
  </xdr:twoCellAnchor>
  <xdr:twoCellAnchor>
    <xdr:from>
      <xdr:col>2</xdr:col>
      <xdr:colOff>487219</xdr:colOff>
      <xdr:row>1</xdr:row>
      <xdr:rowOff>4072243</xdr:rowOff>
    </xdr:from>
    <xdr:to>
      <xdr:col>2</xdr:col>
      <xdr:colOff>847219</xdr:colOff>
      <xdr:row>1</xdr:row>
      <xdr:rowOff>4179109</xdr:rowOff>
    </xdr:to>
    <xdr:sp macro="" textlink="$D$10">
      <xdr:nvSpPr>
        <xdr:cNvPr id="22" name="Rechteck 21">
          <a:extLst>
            <a:ext uri="{FF2B5EF4-FFF2-40B4-BE49-F238E27FC236}">
              <a16:creationId xmlns:a16="http://schemas.microsoft.com/office/drawing/2014/main" id="{3F619279-3564-2A1F-D514-0775F473E46A}"/>
            </a:ext>
          </a:extLst>
        </xdr:cNvPr>
        <xdr:cNvSpPr/>
      </xdr:nvSpPr>
      <xdr:spPr bwMode="auto">
        <a:xfrm>
          <a:off x="2011219" y="9147938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r"/>
          <a:fld id="{64F0E166-42B1-4DF4-A867-F026B14ABAE7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50</a:t>
          </a:fld>
          <a:endParaRPr lang="uk-UA" sz="600"/>
        </a:p>
      </xdr:txBody>
    </xdr:sp>
    <xdr:clientData/>
  </xdr:twoCellAnchor>
  <xdr:twoCellAnchor>
    <xdr:from>
      <xdr:col>2</xdr:col>
      <xdr:colOff>1275426</xdr:colOff>
      <xdr:row>1</xdr:row>
      <xdr:rowOff>4074607</xdr:rowOff>
    </xdr:from>
    <xdr:to>
      <xdr:col>2</xdr:col>
      <xdr:colOff>1635426</xdr:colOff>
      <xdr:row>1</xdr:row>
      <xdr:rowOff>4181473</xdr:rowOff>
    </xdr:to>
    <xdr:sp macro="" textlink="$D$6">
      <xdr:nvSpPr>
        <xdr:cNvPr id="23" name="Rechteck 22">
          <a:extLst>
            <a:ext uri="{FF2B5EF4-FFF2-40B4-BE49-F238E27FC236}">
              <a16:creationId xmlns:a16="http://schemas.microsoft.com/office/drawing/2014/main" id="{F6E4F4FA-3164-7666-C952-F1E7B6F5CDCD}"/>
            </a:ext>
          </a:extLst>
        </xdr:cNvPr>
        <xdr:cNvSpPr/>
      </xdr:nvSpPr>
      <xdr:spPr bwMode="auto">
        <a:xfrm>
          <a:off x="2799426" y="9150302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fld id="{E524011B-42EA-4636-9E1C-FC207B7A74B3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2095</a:t>
          </a:fld>
          <a:endParaRPr lang="uk-UA" sz="600"/>
        </a:p>
      </xdr:txBody>
    </xdr:sp>
    <xdr:clientData/>
  </xdr:twoCellAnchor>
  <xdr:twoCellAnchor>
    <xdr:from>
      <xdr:col>2</xdr:col>
      <xdr:colOff>1910451</xdr:colOff>
      <xdr:row>1</xdr:row>
      <xdr:rowOff>764849</xdr:rowOff>
    </xdr:from>
    <xdr:to>
      <xdr:col>2</xdr:col>
      <xdr:colOff>2017317</xdr:colOff>
      <xdr:row>1</xdr:row>
      <xdr:rowOff>1124849</xdr:rowOff>
    </xdr:to>
    <xdr:sp macro="" textlink="$D$4">
      <xdr:nvSpPr>
        <xdr:cNvPr id="24" name="Rechteck 23">
          <a:extLst>
            <a:ext uri="{FF2B5EF4-FFF2-40B4-BE49-F238E27FC236}">
              <a16:creationId xmlns:a16="http://schemas.microsoft.com/office/drawing/2014/main" id="{9044741F-608A-E916-BE38-98C96E7638CB}"/>
            </a:ext>
          </a:extLst>
        </xdr:cNvPr>
        <xdr:cNvSpPr/>
      </xdr:nvSpPr>
      <xdr:spPr bwMode="auto">
        <a:xfrm rot="16200000">
          <a:off x="3307884" y="5967111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ctr"/>
          <a:fld id="{628421EC-12AD-42BA-92C7-E96CC4E147F0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451</a:t>
          </a:fld>
          <a:endParaRPr lang="uk-UA" sz="600"/>
        </a:p>
      </xdr:txBody>
    </xdr:sp>
    <xdr:clientData/>
  </xdr:twoCellAnchor>
  <xdr:twoCellAnchor>
    <xdr:from>
      <xdr:col>2</xdr:col>
      <xdr:colOff>2161780</xdr:colOff>
      <xdr:row>1</xdr:row>
      <xdr:rowOff>1041113</xdr:rowOff>
    </xdr:from>
    <xdr:to>
      <xdr:col>2</xdr:col>
      <xdr:colOff>2268646</xdr:colOff>
      <xdr:row>1</xdr:row>
      <xdr:rowOff>1401113</xdr:rowOff>
    </xdr:to>
    <xdr:sp macro="" textlink="$D$5">
      <xdr:nvSpPr>
        <xdr:cNvPr id="25" name="Rechteck 24">
          <a:extLst>
            <a:ext uri="{FF2B5EF4-FFF2-40B4-BE49-F238E27FC236}">
              <a16:creationId xmlns:a16="http://schemas.microsoft.com/office/drawing/2014/main" id="{0E28AA40-376C-C2AA-8EF0-C994989D4149}"/>
            </a:ext>
          </a:extLst>
        </xdr:cNvPr>
        <xdr:cNvSpPr/>
      </xdr:nvSpPr>
      <xdr:spPr bwMode="auto">
        <a:xfrm rot="16200000">
          <a:off x="3559213" y="6242888"/>
          <a:ext cx="360000" cy="10686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ctr"/>
          <a:fld id="{388912CF-0747-478E-B4BF-9A7F90E4A4CA}" type="TxLink">
            <a:rPr lang="en-US" sz="6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-</a:t>
          </a:fld>
          <a:endParaRPr lang="uk-UA" sz="600"/>
        </a:p>
      </xdr:txBody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AM85"/>
  <sheetViews>
    <sheetView tabSelected="1" zoomScale="115" zoomScaleNormal="115" zoomScalePageLayoutView="55" workbookViewId="0">
      <selection sqref="A1:I9"/>
    </sheetView>
  </sheetViews>
  <sheetFormatPr baseColWidth="10" defaultColWidth="0" defaultRowHeight="12.75" zeroHeight="1" x14ac:dyDescent="0.2"/>
  <cols>
    <col min="1" max="1" width="62.7109375" style="1" customWidth="1"/>
    <col min="2" max="3" width="15.7109375" style="1" customWidth="1"/>
    <col min="4" max="4" width="4.28515625" style="1" customWidth="1"/>
    <col min="5" max="9" width="11.42578125" style="1" customWidth="1"/>
    <col min="10" max="25" width="11.42578125" style="1" hidden="1" customWidth="1"/>
    <col min="26" max="39" width="4.28515625" style="1" hidden="1" customWidth="1"/>
    <col min="40" max="16384" width="11.42578125" style="1" hidden="1"/>
  </cols>
  <sheetData>
    <row r="1" spans="1:10" ht="12.75" customHeight="1" x14ac:dyDescent="0.2">
      <c r="A1" s="73" t="s">
        <v>156</v>
      </c>
      <c r="B1" s="73"/>
      <c r="C1" s="73"/>
      <c r="D1" s="73"/>
      <c r="E1" s="73"/>
      <c r="F1" s="73"/>
      <c r="G1" s="73"/>
      <c r="H1" s="73"/>
      <c r="I1" s="73"/>
      <c r="J1" s="10"/>
    </row>
    <row r="2" spans="1:10" ht="12.75" customHeight="1" x14ac:dyDescent="0.2">
      <c r="A2" s="73"/>
      <c r="B2" s="73"/>
      <c r="C2" s="73"/>
      <c r="D2" s="73"/>
      <c r="E2" s="73"/>
      <c r="F2" s="73"/>
      <c r="G2" s="73"/>
      <c r="H2" s="73"/>
      <c r="I2" s="73"/>
      <c r="J2" s="10"/>
    </row>
    <row r="3" spans="1:10" ht="12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10"/>
    </row>
    <row r="4" spans="1:10" ht="12.75" customHeight="1" x14ac:dyDescent="0.2">
      <c r="A4" s="73"/>
      <c r="B4" s="73"/>
      <c r="C4" s="73"/>
      <c r="D4" s="73"/>
      <c r="E4" s="73"/>
      <c r="F4" s="73"/>
      <c r="G4" s="73"/>
      <c r="H4" s="73"/>
      <c r="I4" s="73"/>
      <c r="J4" s="10"/>
    </row>
    <row r="5" spans="1:10" ht="12.75" customHeight="1" x14ac:dyDescent="0.2">
      <c r="A5" s="73"/>
      <c r="B5" s="73"/>
      <c r="C5" s="73"/>
      <c r="D5" s="73"/>
      <c r="E5" s="73"/>
      <c r="F5" s="73"/>
      <c r="G5" s="73"/>
      <c r="H5" s="73"/>
      <c r="I5" s="73"/>
      <c r="J5" s="10"/>
    </row>
    <row r="6" spans="1:10" ht="12.75" customHeight="1" x14ac:dyDescent="0.2">
      <c r="A6" s="73"/>
      <c r="B6" s="73"/>
      <c r="C6" s="73"/>
      <c r="D6" s="73"/>
      <c r="E6" s="73"/>
      <c r="F6" s="73"/>
      <c r="G6" s="73"/>
      <c r="H6" s="73"/>
      <c r="I6" s="73"/>
      <c r="J6" s="10"/>
    </row>
    <row r="7" spans="1:10" ht="12.75" customHeight="1" x14ac:dyDescent="0.2">
      <c r="A7" s="73"/>
      <c r="B7" s="73"/>
      <c r="C7" s="73"/>
      <c r="D7" s="73"/>
      <c r="E7" s="73"/>
      <c r="F7" s="73"/>
      <c r="G7" s="73"/>
      <c r="H7" s="73"/>
      <c r="I7" s="73"/>
      <c r="J7" s="10"/>
    </row>
    <row r="8" spans="1:10" ht="12.75" customHeight="1" x14ac:dyDescent="0.2">
      <c r="A8" s="73"/>
      <c r="B8" s="73"/>
      <c r="C8" s="73"/>
      <c r="D8" s="73"/>
      <c r="E8" s="73"/>
      <c r="F8" s="73"/>
      <c r="G8" s="73"/>
      <c r="H8" s="73"/>
      <c r="I8" s="73"/>
      <c r="J8" s="10"/>
    </row>
    <row r="9" spans="1:10" ht="15" customHeight="1" x14ac:dyDescent="0.2">
      <c r="A9" s="73"/>
      <c r="B9" s="73"/>
      <c r="C9" s="73"/>
      <c r="D9" s="73"/>
      <c r="E9" s="73"/>
      <c r="F9" s="73"/>
      <c r="G9" s="73"/>
      <c r="H9" s="73"/>
      <c r="I9" s="73"/>
      <c r="J9" s="10"/>
    </row>
    <row r="10" spans="1:10" ht="15" customHeight="1" x14ac:dyDescent="0.2">
      <c r="A10" s="10"/>
      <c r="B10" s="51"/>
      <c r="C10" s="51"/>
      <c r="D10" s="51"/>
      <c r="E10" s="51"/>
      <c r="F10" s="51"/>
      <c r="G10" s="51"/>
      <c r="H10" s="51"/>
      <c r="I10" s="51"/>
      <c r="J10" s="10"/>
    </row>
    <row r="11" spans="1:10" ht="12.75" customHeight="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</row>
    <row r="12" spans="1:10" ht="15.75" x14ac:dyDescent="0.25">
      <c r="A12" s="6" t="s">
        <v>157</v>
      </c>
      <c r="B12" s="72" t="s">
        <v>87</v>
      </c>
      <c r="C12" s="72"/>
    </row>
    <row r="13" spans="1:10" x14ac:dyDescent="0.2">
      <c r="A13" s="3" t="s">
        <v>24</v>
      </c>
      <c r="B13" s="4">
        <f ca="1">OFFSET(Tabellen!$C$3,MATCH($B$12,Name,0),0,1,1)</f>
        <v>0</v>
      </c>
      <c r="C13" s="5" t="s">
        <v>158</v>
      </c>
    </row>
    <row r="14" spans="1:10" x14ac:dyDescent="0.2">
      <c r="A14" s="3" t="s">
        <v>19</v>
      </c>
      <c r="B14" s="4">
        <f ca="1">OFFSET(Tabellen!$D$3,MATCH($B$12,Name,0),0,1,1)</f>
        <v>0</v>
      </c>
      <c r="C14" s="5" t="s">
        <v>158</v>
      </c>
    </row>
    <row r="15" spans="1:10" x14ac:dyDescent="0.2">
      <c r="A15" s="3" t="s">
        <v>20</v>
      </c>
      <c r="B15" s="4">
        <f ca="1">OFFSET(Tabellen!$E$3,MATCH($B$12,Name,0),0,1,1)</f>
        <v>0</v>
      </c>
      <c r="C15" s="5" t="s">
        <v>158</v>
      </c>
    </row>
    <row r="16" spans="1:10" x14ac:dyDescent="0.2">
      <c r="A16" s="3" t="s">
        <v>21</v>
      </c>
      <c r="B16" s="4">
        <f ca="1">OFFSET(Tabellen!$F$3,MATCH($B$12,Name,0),0,1,1)</f>
        <v>4</v>
      </c>
      <c r="C16" s="5" t="s">
        <v>158</v>
      </c>
    </row>
    <row r="17" spans="1:3" x14ac:dyDescent="0.2">
      <c r="A17" s="3" t="s">
        <v>22</v>
      </c>
      <c r="B17" s="4">
        <f ca="1">OFFSET(Tabellen!$G$3,MATCH($B$12,Name,0),0,1,1)</f>
        <v>0</v>
      </c>
      <c r="C17" s="5" t="s">
        <v>158</v>
      </c>
    </row>
    <row r="18" spans="1:3" x14ac:dyDescent="0.2">
      <c r="A18" s="3" t="s">
        <v>23</v>
      </c>
      <c r="B18" s="4">
        <f ca="1">OFFSET(Tabellen!$H$3,MATCH($B$12,Name,0),0,1,1)</f>
        <v>0</v>
      </c>
      <c r="C18" s="5" t="s">
        <v>158</v>
      </c>
    </row>
    <row r="19" spans="1:3" ht="15.75" x14ac:dyDescent="0.25">
      <c r="A19" s="6" t="s">
        <v>159</v>
      </c>
      <c r="B19" s="67" t="s">
        <v>77</v>
      </c>
      <c r="C19" s="63">
        <f ca="1">SUM(B13:B18)</f>
        <v>4</v>
      </c>
    </row>
    <row r="20" spans="1:3" ht="14.25" x14ac:dyDescent="0.2">
      <c r="A20" s="6" t="s">
        <v>160</v>
      </c>
      <c r="B20" s="7">
        <f ca="1">(OFFSET(Tabellen!$B$3,MATCH($B$12,Name,0),0,1,1)/1.095)/9.5</f>
        <v>38.452295121365054</v>
      </c>
      <c r="C20" s="6" t="s">
        <v>161</v>
      </c>
    </row>
    <row r="21" spans="1:3" ht="14.25" x14ac:dyDescent="0.2">
      <c r="A21" s="6" t="s">
        <v>162</v>
      </c>
      <c r="B21" s="7">
        <f ca="1">OFFSET(Tabellen!$B$3,MATCH($B$12,Name,0),0,1,1)/20*0.86</f>
        <v>17.2</v>
      </c>
      <c r="C21" s="6" t="s">
        <v>161</v>
      </c>
    </row>
    <row r="22" spans="1:3" x14ac:dyDescent="0.2">
      <c r="A22" s="6"/>
      <c r="B22" s="8"/>
    </row>
    <row r="23" spans="1:3" ht="15.75" x14ac:dyDescent="0.25">
      <c r="A23" s="9" t="str">
        <f ca="1">"Dimensions of cascade installation "&amp;B19&amp;C19&amp;" with the output "&amp;B12</f>
        <v>Dimensions of cascade installation TL4 with the output 4 x 100 kW</v>
      </c>
      <c r="B23" s="8"/>
    </row>
    <row r="24" spans="1:3" x14ac:dyDescent="0.2">
      <c r="A24" s="2"/>
      <c r="B24" s="8"/>
    </row>
    <row r="25" spans="1:3" x14ac:dyDescent="0.2">
      <c r="A25" s="58" t="s">
        <v>163</v>
      </c>
      <c r="B25" s="8">
        <f ca="1">IF((B17+B18)&gt;0,OFFSET(Tabellen!$J$72,MATCH(B19&amp;C19,Tabellen!$A$73:$A$82,0),0,1,1),OFFSET(Tabellen!$I$72,MATCH(B19&amp;C19,Tabellen!$A$73:$A$82,0),0,1,1))</f>
        <v>451</v>
      </c>
      <c r="C25" s="6" t="s">
        <v>36</v>
      </c>
    </row>
    <row r="26" spans="1:3" x14ac:dyDescent="0.2">
      <c r="A26" s="6" t="s">
        <v>164</v>
      </c>
      <c r="B26" s="8" t="str">
        <f ca="1">IF((B17+B18)&gt;0,OFFSET(Tabellen!$M$72,MATCH(B19&amp;C19,Tabellen!$A$73:$A$82,0),0,1,1),OFFSET(Tabellen!$L$72,MATCH(B19&amp;C19,Tabellen!$A$73:$A$82,0),0,1,1))</f>
        <v>-</v>
      </c>
      <c r="C26" s="6" t="s">
        <v>36</v>
      </c>
    </row>
    <row r="27" spans="1:3" x14ac:dyDescent="0.2">
      <c r="A27" s="6" t="s">
        <v>165</v>
      </c>
      <c r="B27" s="8">
        <f ca="1">OFFSET(Tabellen!$K$72,MATCH(B19&amp;C19,Tabellen!$A$73:$A$82,0),0,1,1)</f>
        <v>2095</v>
      </c>
      <c r="C27" s="6" t="s">
        <v>36</v>
      </c>
    </row>
    <row r="28" spans="1:3" x14ac:dyDescent="0.2"/>
    <row r="29" spans="1:3" x14ac:dyDescent="0.2">
      <c r="A29" s="58" t="s">
        <v>166</v>
      </c>
      <c r="B29" s="8">
        <f ca="1">OFFSET(Tabellen!$B$72,MATCH(B19&amp;C19,Tabellen!$A$73:$A$82,0),0,1,1)</f>
        <v>120</v>
      </c>
      <c r="C29" s="6" t="s">
        <v>36</v>
      </c>
    </row>
    <row r="30" spans="1:3" x14ac:dyDescent="0.2">
      <c r="A30" s="58" t="s">
        <v>167</v>
      </c>
      <c r="B30" s="8">
        <f ca="1">OFFSET(Tabellen!$C$72,MATCH(B19&amp;C19,Tabellen!$A$73:$A$82,0),0,1,1)</f>
        <v>350</v>
      </c>
      <c r="C30" s="6" t="s">
        <v>36</v>
      </c>
    </row>
    <row r="31" spans="1:3" x14ac:dyDescent="0.2">
      <c r="A31" s="6" t="s">
        <v>168</v>
      </c>
      <c r="B31" s="8">
        <f ca="1">OFFSET(Tabellen!$D$72,MATCH(B19&amp;C19,Tabellen!$A$73:$A$82,0),0,1,1)</f>
        <v>50</v>
      </c>
      <c r="C31" s="6" t="s">
        <v>36</v>
      </c>
    </row>
    <row r="32" spans="1:3" x14ac:dyDescent="0.2">
      <c r="A32" s="6" t="s">
        <v>170</v>
      </c>
      <c r="B32" s="8">
        <f ca="1">OFFSET(Tabellen!$E$72,MATCH(B19&amp;C19,Tabellen!$A$73:$A$82,0),0,1,1)</f>
        <v>797</v>
      </c>
      <c r="C32" s="6" t="s">
        <v>36</v>
      </c>
    </row>
    <row r="33" spans="1:3" x14ac:dyDescent="0.2">
      <c r="A33" s="6" t="s">
        <v>169</v>
      </c>
      <c r="B33" s="8">
        <f ca="1">IF((B17+B18)&gt;0,OFFSET(Tabellen!$H$72,MATCH(B19&amp;C19,Tabellen!$A$73:$A$82,0),0,1,1),OFFSET(Tabellen!$G$72,MATCH(B19&amp;C19,Tabellen!$A$73:$A$82,0),0,1,1))</f>
        <v>505</v>
      </c>
      <c r="C33" s="6" t="s">
        <v>36</v>
      </c>
    </row>
    <row r="34" spans="1:3" x14ac:dyDescent="0.2">
      <c r="A34" s="6" t="s">
        <v>171</v>
      </c>
      <c r="B34" s="69" t="str">
        <f ca="1">OFFSET(Tabellen!$F$72,MATCH(B19&amp;C19,Tabellen!$A$73:$A$82,0),0,1,1)</f>
        <v>C2631 37.2 NW 100/114.3 PN6</v>
      </c>
      <c r="C34" s="69"/>
    </row>
    <row r="35" spans="1:3" x14ac:dyDescent="0.2"/>
    <row r="36" spans="1:3" x14ac:dyDescent="0.2">
      <c r="A36" s="6" t="s">
        <v>172</v>
      </c>
      <c r="B36" s="69" t="str">
        <f ca="1">OFFSET(Tabellen!$N$72,MATCH(B19&amp;C19,Tabellen!$A$73:$A$82,0),0,1,1)</f>
        <v>DN100 (PN6)</v>
      </c>
      <c r="C36" s="69"/>
    </row>
    <row r="37" spans="1:3" x14ac:dyDescent="0.2">
      <c r="A37" s="6" t="s">
        <v>173</v>
      </c>
      <c r="B37" s="69" t="str">
        <f ca="1">OFFSET(Tabellen!$O$72,MATCH(B19&amp;C19,Tabellen!$A$73:$A$82,0),0,1,1)</f>
        <v>DN80 (PN16)</v>
      </c>
      <c r="C37" s="69"/>
    </row>
    <row r="38" spans="1:3" x14ac:dyDescent="0.2">
      <c r="A38" s="6" t="s">
        <v>174</v>
      </c>
      <c r="B38" s="69" t="str">
        <f ca="1">OFFSET(Tabellen!$P$72,MATCH(B19&amp;C19,Tabellen!$A$73:$A$82,0),0,1,1)</f>
        <v>DN100 (PN6)</v>
      </c>
      <c r="C38" s="69"/>
    </row>
    <row r="39" spans="1:3" x14ac:dyDescent="0.2"/>
    <row r="40" spans="1:3" x14ac:dyDescent="0.2"/>
    <row r="41" spans="1:3" x14ac:dyDescent="0.2">
      <c r="B41" s="71"/>
      <c r="C41" s="71"/>
    </row>
    <row r="42" spans="1:3" x14ac:dyDescent="0.2"/>
    <row r="43" spans="1:3" x14ac:dyDescent="0.2"/>
    <row r="44" spans="1:3" x14ac:dyDescent="0.2">
      <c r="A44" s="6"/>
      <c r="B44" s="8"/>
      <c r="C44" s="6"/>
    </row>
    <row r="45" spans="1:3" ht="15.75" x14ac:dyDescent="0.25">
      <c r="A45" s="9" t="str">
        <f ca="1">"Flue system dimensions of cascade installation "&amp;B19&amp;C19&amp;" with the output "&amp;B12</f>
        <v>Flue system dimensions of cascade installation TL4 with the output 4 x 100 kW</v>
      </c>
    </row>
    <row r="46" spans="1:3" x14ac:dyDescent="0.2"/>
    <row r="47" spans="1:3" x14ac:dyDescent="0.2">
      <c r="A47" s="58" t="s">
        <v>134</v>
      </c>
      <c r="B47" s="68" t="s">
        <v>135</v>
      </c>
      <c r="C47" s="68"/>
    </row>
    <row r="48" spans="1:3" x14ac:dyDescent="0.2">
      <c r="A48" s="58" t="s">
        <v>144</v>
      </c>
      <c r="B48" s="70" t="str">
        <f ca="1">IF(B19="TR",OFFSET(Tabellen!M3,MATCH('Cascade calculation'!$B$12,Tabellen!$A$4:$A$25,0),0,1,1),"not needed")</f>
        <v>not needed</v>
      </c>
      <c r="C48" s="70"/>
    </row>
    <row r="49" spans="1:3" x14ac:dyDescent="0.2">
      <c r="A49" s="58" t="s">
        <v>175</v>
      </c>
      <c r="B49" s="69" t="str">
        <f ca="1">IF($B$47="with overpressure flap",OFFSET(Tabellen!$I$3,MATCH('Cascade calculation'!$B$12,Tabellen!$A$4:$A$25,0),0,1,1),OFFSET(Tabellen!$K$3,MATCH('Cascade calculation'!$B$12,Tabellen!$A$4:$A$25,0),0,1,1))</f>
        <v>DN200</v>
      </c>
      <c r="C49" s="69"/>
    </row>
    <row r="50" spans="1:3" x14ac:dyDescent="0.2">
      <c r="A50" s="58" t="s">
        <v>176</v>
      </c>
      <c r="B50" s="69" t="str">
        <f ca="1">IF($B$48="not possible",OFFSET(Tabellen!$N$3,MATCH('Cascade calculation'!$B$12,Tabellen!$A$4:$A$25,0),0,1,1),IF($B$47="with overpressure flap",OFFSET(Tabellen!$J$3,MATCH('Cascade calculation'!$B$12,Tabellen!$A$4:$A$25,0),0,1,1),OFFSET(Tabellen!$L$3,MATCH('Cascade calculation'!$B$12,Tabellen!$A$4:$A$25,0),0,1,1)))</f>
        <v>31*</v>
      </c>
      <c r="C50" s="69"/>
    </row>
    <row r="51" spans="1:3" x14ac:dyDescent="0.2">
      <c r="A51" s="64"/>
      <c r="B51" s="59" t="s">
        <v>136</v>
      </c>
      <c r="C51" s="54"/>
    </row>
    <row r="52" spans="1:3" ht="15.75" x14ac:dyDescent="0.25">
      <c r="B52" s="65"/>
      <c r="C52" s="66"/>
    </row>
    <row r="53" spans="1:3" x14ac:dyDescent="0.2">
      <c r="A53" s="6" t="s">
        <v>177</v>
      </c>
      <c r="B53" s="55">
        <f ca="1">Tabellen!K54</f>
        <v>2440</v>
      </c>
      <c r="C53" s="54" t="s">
        <v>36</v>
      </c>
    </row>
    <row r="54" spans="1:3" x14ac:dyDescent="0.2">
      <c r="A54" s="6" t="s">
        <v>178</v>
      </c>
      <c r="B54" s="55">
        <f ca="1">Tabellen!K55</f>
        <v>2245</v>
      </c>
      <c r="C54" s="54" t="s">
        <v>36</v>
      </c>
    </row>
    <row r="55" spans="1:3" x14ac:dyDescent="0.2">
      <c r="A55" s="58" t="s">
        <v>179</v>
      </c>
      <c r="B55" s="55">
        <f>Tabellen!K53</f>
        <v>2005</v>
      </c>
      <c r="C55" s="54" t="s">
        <v>36</v>
      </c>
    </row>
    <row r="56" spans="1:3" x14ac:dyDescent="0.2">
      <c r="A56" s="6" t="s">
        <v>180</v>
      </c>
      <c r="B56" s="55">
        <f ca="1">Tabellen!K56</f>
        <v>195</v>
      </c>
      <c r="C56" s="54" t="s">
        <v>36</v>
      </c>
    </row>
    <row r="57" spans="1:3" x14ac:dyDescent="0.2">
      <c r="A57" s="58" t="s">
        <v>181</v>
      </c>
      <c r="B57" s="55">
        <f ca="1">Tabellen!K57</f>
        <v>240</v>
      </c>
      <c r="C57" s="54" t="s">
        <v>36</v>
      </c>
    </row>
    <row r="58" spans="1:3" x14ac:dyDescent="0.2"/>
    <row r="59" spans="1:3" x14ac:dyDescent="0.2">
      <c r="A59" s="62" t="s">
        <v>154</v>
      </c>
      <c r="B59" s="55"/>
    </row>
    <row r="60" spans="1:3" x14ac:dyDescent="0.2">
      <c r="A60" s="58" t="s">
        <v>151</v>
      </c>
      <c r="B60" s="55" t="str">
        <f ca="1">IF($B$19="TR",OFFSET(Tabellen!$B$86,MATCH('Cascade calculation'!$B$48,Tabellen!$A$87:$A$89,0),0,1,1),"-")</f>
        <v>-</v>
      </c>
      <c r="C60" s="58" t="s">
        <v>36</v>
      </c>
    </row>
    <row r="61" spans="1:3" x14ac:dyDescent="0.2">
      <c r="A61" s="58" t="s">
        <v>152</v>
      </c>
      <c r="B61" s="55" t="str">
        <f ca="1">IF($B$19="TR",OFFSET(Tabellen!$C$86,MATCH('Cascade calculation'!$B$48,Tabellen!$A$87:$A$89,0),0,1,1),"-")</f>
        <v>-</v>
      </c>
    </row>
    <row r="62" spans="1:3" x14ac:dyDescent="0.2">
      <c r="A62" s="58" t="s">
        <v>155</v>
      </c>
      <c r="B62" s="55" t="str">
        <f ca="1">IF($B$19="TR",OFFSET(Tabellen!$D$86,MATCH('Cascade calculation'!$B$48,Tabellen!$A$87:$A$89,0),0,1,1),"-")</f>
        <v>-</v>
      </c>
    </row>
    <row r="63" spans="1:3" x14ac:dyDescent="0.2">
      <c r="A63" s="58" t="s">
        <v>153</v>
      </c>
      <c r="B63" s="55" t="str">
        <f ca="1">IF($B$19="TR",OFFSET(Tabellen!$E$86,MATCH('Cascade calculation'!$B$48,Tabellen!$A$87:$A$89,0),0,1,1),"-")</f>
        <v>-</v>
      </c>
    </row>
    <row r="64" spans="1:3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</sheetData>
  <sheetProtection algorithmName="SHA-512" hashValue="efi0PxRVV1uYXI01VtApu355TrM4JrCOYEXWBPNv/9QT+uDx7FTE9d2DqSoSDRTJnOxy23/Bs1YzGveVRDV6ow==" saltValue="1gdMwtg/TGeO3yhkFJ05NQ==" spinCount="100000" sheet="1" objects="1" scenarios="1"/>
  <dataConsolidate/>
  <mergeCells count="11">
    <mergeCell ref="A1:I9"/>
    <mergeCell ref="B12:C12"/>
    <mergeCell ref="B34:C34"/>
    <mergeCell ref="B36:C36"/>
    <mergeCell ref="B37:C37"/>
    <mergeCell ref="B38:C38"/>
    <mergeCell ref="B47:C47"/>
    <mergeCell ref="B49:C49"/>
    <mergeCell ref="B50:C50"/>
    <mergeCell ref="B48:C48"/>
    <mergeCell ref="B41:C41"/>
  </mergeCells>
  <phoneticPr fontId="1" type="noConversion"/>
  <conditionalFormatting sqref="A33:B33 A31:A32">
    <cfRule type="expression" dxfId="5" priority="8" stopIfTrue="1">
      <formula>#REF!="під кутом"</formula>
    </cfRule>
  </conditionalFormatting>
  <conditionalFormatting sqref="A31:B31 B32 A34:B34">
    <cfRule type="expression" dxfId="4" priority="7" stopIfTrue="1">
      <formula>#REF!="пряме"</formula>
    </cfRule>
  </conditionalFormatting>
  <conditionalFormatting sqref="B29:B30">
    <cfRule type="expression" dxfId="3" priority="6" stopIfTrue="1">
      <formula>#REF!="під кутом"</formula>
    </cfRule>
  </conditionalFormatting>
  <conditionalFormatting sqref="B36:B38">
    <cfRule type="expression" dxfId="2" priority="5" stopIfTrue="1">
      <formula>#REF!="під кутом"</formula>
    </cfRule>
  </conditionalFormatting>
  <conditionalFormatting sqref="A47">
    <cfRule type="expression" dxfId="1" priority="2">
      <formula>AND($B$19="TR",$B$47="without overpressure flap")</formula>
    </cfRule>
  </conditionalFormatting>
  <conditionalFormatting sqref="B51">
    <cfRule type="expression" dxfId="0" priority="1">
      <formula>RIGHT($B$50,1)="*"</formula>
    </cfRule>
  </conditionalFormatting>
  <dataValidations count="4">
    <dataValidation type="decimal" allowBlank="1" showInputMessage="1" showErrorMessage="1" sqref="B52" xr:uid="{00000000-0002-0000-0000-000000000000}">
      <formula1>0.5</formula1>
      <formula2>5</formula2>
    </dataValidation>
    <dataValidation type="list" allowBlank="1" showInputMessage="1" showErrorMessage="1" sqref="B19" xr:uid="{00000000-0002-0000-0000-000001000000}">
      <formula1>"TL,TR"</formula1>
    </dataValidation>
    <dataValidation type="list" allowBlank="1" showInputMessage="1" showErrorMessage="1" sqref="B12:C12" xr:uid="{00000000-0002-0000-0000-000003000000}">
      <formula1>Name</formula1>
    </dataValidation>
    <dataValidation type="list" allowBlank="1" showInputMessage="1" showErrorMessage="1" sqref="B47:C47" xr:uid="{5B041643-BA4B-423C-9AC1-FC3F85DC93A5}">
      <formula1>"with overpressure flap,without overpressure flap"</formula1>
    </dataValidation>
  </dataValidations>
  <printOptions horizontalCentered="1"/>
  <pageMargins left="0.39370078740157483" right="0.39370078740157483" top="0.78740157480314965" bottom="0.78740157480314965" header="0.39370078740157483" footer="0.39370078740157483"/>
  <pageSetup paperSize="9" scale="61" orientation="portrait" r:id="rId1"/>
  <headerFooter alignWithMargins="0">
    <oddFooter>&amp;LThis calculation cannot and should not be used as a substitute for consultation with a qualified Buderus specialist.
The proposed solution may differ significantly, as it may depend on factors not taken into account in this modeling.</oddFooter>
  </headerFooter>
  <customProperties>
    <customPr name="EpmWorksheetKeyString_GUID" r:id="rId2"/>
  </customProperties>
  <ignoredErrors>
    <ignoredError sqref="C19" unlockedFormula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F367C-84D4-4FE8-ACFE-872C1EA3DD3A}">
  <dimension ref="A2:P89"/>
  <sheetViews>
    <sheetView topLeftCell="A34" zoomScale="115" zoomScaleNormal="115" workbookViewId="0">
      <selection activeCell="B40" sqref="B40"/>
    </sheetView>
  </sheetViews>
  <sheetFormatPr baseColWidth="10" defaultColWidth="6.7109375" defaultRowHeight="12.75" x14ac:dyDescent="0.2"/>
  <cols>
    <col min="1" max="16" width="16.7109375" style="11" customWidth="1"/>
    <col min="17" max="16384" width="6.7109375" style="11"/>
  </cols>
  <sheetData>
    <row r="2" spans="1:14" s="45" customFormat="1" ht="11.25" x14ac:dyDescent="0.2">
      <c r="A2" s="46" t="s">
        <v>33</v>
      </c>
      <c r="B2" s="46" t="s">
        <v>33</v>
      </c>
      <c r="C2" s="47" t="s">
        <v>32</v>
      </c>
      <c r="D2" s="48"/>
      <c r="E2" s="48"/>
      <c r="F2" s="48"/>
      <c r="G2" s="48"/>
      <c r="H2" s="49"/>
      <c r="I2" s="47" t="s">
        <v>37</v>
      </c>
      <c r="J2" s="47" t="s">
        <v>106</v>
      </c>
      <c r="K2" s="47" t="s">
        <v>37</v>
      </c>
      <c r="L2" s="47" t="s">
        <v>107</v>
      </c>
      <c r="M2" s="46" t="s">
        <v>35</v>
      </c>
      <c r="N2" s="47" t="s">
        <v>131</v>
      </c>
    </row>
    <row r="3" spans="1:14" s="45" customFormat="1" ht="11.25" x14ac:dyDescent="0.2">
      <c r="A3" s="34" t="s">
        <v>34</v>
      </c>
      <c r="B3" s="34" t="s">
        <v>34</v>
      </c>
      <c r="C3" s="50">
        <v>50</v>
      </c>
      <c r="D3" s="34">
        <v>70</v>
      </c>
      <c r="E3" s="34">
        <v>85</v>
      </c>
      <c r="F3" s="50">
        <v>100</v>
      </c>
      <c r="G3" s="34">
        <v>125</v>
      </c>
      <c r="H3" s="34">
        <v>150</v>
      </c>
      <c r="I3" s="50" t="s">
        <v>36</v>
      </c>
      <c r="J3" s="50" t="s">
        <v>104</v>
      </c>
      <c r="K3" s="50" t="s">
        <v>36</v>
      </c>
      <c r="L3" s="50" t="s">
        <v>104</v>
      </c>
      <c r="M3" s="34" t="s">
        <v>36</v>
      </c>
      <c r="N3" s="50" t="s">
        <v>104</v>
      </c>
    </row>
    <row r="4" spans="1:14" s="52" customFormat="1" ht="11.25" x14ac:dyDescent="0.2">
      <c r="A4" s="52" t="s">
        <v>105</v>
      </c>
      <c r="B4" s="53">
        <f t="shared" ref="B4:B25" si="0">SUMPRODUCT(C4:H4,$C$3:$H$3)</f>
        <v>100</v>
      </c>
      <c r="C4" s="53">
        <v>2</v>
      </c>
      <c r="D4" s="53"/>
      <c r="E4" s="53"/>
      <c r="F4" s="53"/>
      <c r="G4" s="53"/>
      <c r="H4" s="53"/>
      <c r="I4" s="53" t="s">
        <v>14</v>
      </c>
      <c r="J4" s="53" t="s">
        <v>108</v>
      </c>
      <c r="K4" s="53" t="s">
        <v>17</v>
      </c>
      <c r="L4" s="52" t="s">
        <v>117</v>
      </c>
      <c r="M4" s="52" t="s">
        <v>138</v>
      </c>
      <c r="N4" s="52" t="s">
        <v>138</v>
      </c>
    </row>
    <row r="5" spans="1:14" s="52" customFormat="1" ht="11.25" x14ac:dyDescent="0.2">
      <c r="A5" s="52" t="s">
        <v>79</v>
      </c>
      <c r="B5" s="53">
        <f t="shared" si="0"/>
        <v>140</v>
      </c>
      <c r="C5" s="53"/>
      <c r="D5" s="53">
        <v>2</v>
      </c>
      <c r="E5" s="53"/>
      <c r="F5" s="53"/>
      <c r="G5" s="53"/>
      <c r="H5" s="53"/>
      <c r="I5" s="53" t="s">
        <v>14</v>
      </c>
      <c r="J5" s="53" t="s">
        <v>109</v>
      </c>
      <c r="K5" s="53" t="s">
        <v>17</v>
      </c>
      <c r="L5" s="52" t="s">
        <v>118</v>
      </c>
      <c r="M5" s="52" t="s">
        <v>138</v>
      </c>
      <c r="N5" s="52" t="s">
        <v>138</v>
      </c>
    </row>
    <row r="6" spans="1:14" s="52" customFormat="1" ht="11.25" x14ac:dyDescent="0.2">
      <c r="A6" s="52" t="s">
        <v>80</v>
      </c>
      <c r="B6" s="53">
        <f t="shared" si="0"/>
        <v>170</v>
      </c>
      <c r="C6" s="53"/>
      <c r="D6" s="53"/>
      <c r="E6" s="53">
        <v>2</v>
      </c>
      <c r="F6" s="53"/>
      <c r="G6" s="53"/>
      <c r="H6" s="53"/>
      <c r="I6" s="53" t="s">
        <v>14</v>
      </c>
      <c r="J6" s="53" t="s">
        <v>110</v>
      </c>
      <c r="K6" s="53" t="s">
        <v>17</v>
      </c>
      <c r="L6" s="52" t="s">
        <v>119</v>
      </c>
      <c r="M6" s="52" t="s">
        <v>138</v>
      </c>
      <c r="N6" s="52" t="s">
        <v>138</v>
      </c>
    </row>
    <row r="7" spans="1:14" s="52" customFormat="1" ht="11.25" x14ac:dyDescent="0.2">
      <c r="A7" s="52" t="s">
        <v>78</v>
      </c>
      <c r="B7" s="53">
        <f t="shared" si="0"/>
        <v>200</v>
      </c>
      <c r="C7" s="53"/>
      <c r="D7" s="53"/>
      <c r="E7" s="53"/>
      <c r="F7" s="53">
        <v>2</v>
      </c>
      <c r="G7" s="53"/>
      <c r="H7" s="53"/>
      <c r="I7" s="53" t="s">
        <v>14</v>
      </c>
      <c r="J7" s="53" t="s">
        <v>111</v>
      </c>
      <c r="K7" s="53" t="s">
        <v>17</v>
      </c>
      <c r="L7" s="52" t="s">
        <v>120</v>
      </c>
      <c r="M7" s="52" t="s">
        <v>138</v>
      </c>
      <c r="N7" s="52" t="s">
        <v>138</v>
      </c>
    </row>
    <row r="8" spans="1:14" s="52" customFormat="1" ht="11.25" x14ac:dyDescent="0.2">
      <c r="A8" s="52" t="s">
        <v>81</v>
      </c>
      <c r="B8" s="53">
        <f t="shared" si="0"/>
        <v>250</v>
      </c>
      <c r="C8" s="53"/>
      <c r="D8" s="53"/>
      <c r="E8" s="53"/>
      <c r="F8" s="53"/>
      <c r="G8" s="53">
        <v>2</v>
      </c>
      <c r="H8" s="53"/>
      <c r="I8" s="53" t="s">
        <v>17</v>
      </c>
      <c r="J8" s="53">
        <v>50</v>
      </c>
      <c r="K8" s="53" t="s">
        <v>16</v>
      </c>
      <c r="L8" s="52" t="s">
        <v>121</v>
      </c>
      <c r="M8" s="52" t="s">
        <v>138</v>
      </c>
      <c r="N8" s="52" t="s">
        <v>138</v>
      </c>
    </row>
    <row r="9" spans="1:14" s="52" customFormat="1" ht="11.25" x14ac:dyDescent="0.2">
      <c r="A9" s="52" t="s">
        <v>82</v>
      </c>
      <c r="B9" s="53">
        <f t="shared" si="0"/>
        <v>255</v>
      </c>
      <c r="C9" s="53"/>
      <c r="D9" s="53"/>
      <c r="E9" s="53">
        <v>3</v>
      </c>
      <c r="F9" s="53"/>
      <c r="G9" s="53"/>
      <c r="H9" s="53"/>
      <c r="I9" s="53" t="s">
        <v>17</v>
      </c>
      <c r="J9" s="53" t="s">
        <v>112</v>
      </c>
      <c r="K9" s="53" t="s">
        <v>16</v>
      </c>
      <c r="L9" s="52" t="s">
        <v>123</v>
      </c>
      <c r="M9" s="52" t="s">
        <v>138</v>
      </c>
      <c r="N9" s="52" t="s">
        <v>138</v>
      </c>
    </row>
    <row r="10" spans="1:14" s="52" customFormat="1" ht="11.25" x14ac:dyDescent="0.2">
      <c r="A10" s="52" t="s">
        <v>83</v>
      </c>
      <c r="B10" s="53">
        <f t="shared" si="0"/>
        <v>300</v>
      </c>
      <c r="C10" s="53"/>
      <c r="D10" s="53"/>
      <c r="E10" s="53"/>
      <c r="F10" s="53"/>
      <c r="G10" s="53"/>
      <c r="H10" s="53">
        <v>2</v>
      </c>
      <c r="I10" s="53" t="s">
        <v>17</v>
      </c>
      <c r="J10" s="53">
        <v>34</v>
      </c>
      <c r="K10" s="53" t="s">
        <v>16</v>
      </c>
      <c r="L10" s="52" t="s">
        <v>122</v>
      </c>
      <c r="M10" s="52" t="s">
        <v>138</v>
      </c>
      <c r="N10" s="52" t="s">
        <v>138</v>
      </c>
    </row>
    <row r="11" spans="1:14" s="52" customFormat="1" ht="11.25" x14ac:dyDescent="0.2">
      <c r="A11" s="52" t="s">
        <v>84</v>
      </c>
      <c r="B11" s="53">
        <f t="shared" si="0"/>
        <v>300</v>
      </c>
      <c r="C11" s="53"/>
      <c r="D11" s="53"/>
      <c r="E11" s="53"/>
      <c r="F11" s="53">
        <v>3</v>
      </c>
      <c r="G11" s="53"/>
      <c r="H11" s="53"/>
      <c r="I11" s="53" t="s">
        <v>17</v>
      </c>
      <c r="J11" s="53" t="s">
        <v>113</v>
      </c>
      <c r="K11" s="53" t="s">
        <v>15</v>
      </c>
      <c r="L11" s="52" t="s">
        <v>121</v>
      </c>
      <c r="M11" s="52" t="s">
        <v>138</v>
      </c>
      <c r="N11" s="52" t="s">
        <v>138</v>
      </c>
    </row>
    <row r="12" spans="1:14" s="52" customFormat="1" ht="11.25" x14ac:dyDescent="0.2">
      <c r="A12" s="52" t="s">
        <v>85</v>
      </c>
      <c r="B12" s="53">
        <f t="shared" si="0"/>
        <v>370</v>
      </c>
      <c r="C12" s="53"/>
      <c r="D12" s="53"/>
      <c r="E12" s="53">
        <v>2</v>
      </c>
      <c r="F12" s="53">
        <v>2</v>
      </c>
      <c r="G12" s="53"/>
      <c r="H12" s="53"/>
      <c r="I12" s="53" t="s">
        <v>16</v>
      </c>
      <c r="J12" s="53" t="s">
        <v>114</v>
      </c>
      <c r="K12" s="53" t="s">
        <v>15</v>
      </c>
      <c r="L12" s="52" t="s">
        <v>121</v>
      </c>
      <c r="M12" s="53" t="s">
        <v>145</v>
      </c>
      <c r="N12" s="52" t="s">
        <v>130</v>
      </c>
    </row>
    <row r="13" spans="1:14" s="52" customFormat="1" ht="11.25" x14ac:dyDescent="0.2">
      <c r="A13" s="52" t="s">
        <v>86</v>
      </c>
      <c r="B13" s="53">
        <f t="shared" si="0"/>
        <v>375</v>
      </c>
      <c r="C13" s="53"/>
      <c r="D13" s="53"/>
      <c r="E13" s="53"/>
      <c r="F13" s="53"/>
      <c r="G13" s="53">
        <v>3</v>
      </c>
      <c r="H13" s="53"/>
      <c r="I13" s="53" t="s">
        <v>16</v>
      </c>
      <c r="J13" s="53">
        <v>50</v>
      </c>
      <c r="K13" s="53" t="s">
        <v>15</v>
      </c>
      <c r="L13" s="52" t="s">
        <v>126</v>
      </c>
      <c r="M13" s="52" t="s">
        <v>138</v>
      </c>
      <c r="N13" s="52" t="s">
        <v>138</v>
      </c>
    </row>
    <row r="14" spans="1:14" s="52" customFormat="1" ht="11.25" x14ac:dyDescent="0.2">
      <c r="A14" s="52" t="s">
        <v>87</v>
      </c>
      <c r="B14" s="53">
        <f t="shared" si="0"/>
        <v>400</v>
      </c>
      <c r="C14" s="53"/>
      <c r="D14" s="53"/>
      <c r="E14" s="53"/>
      <c r="F14" s="53">
        <v>4</v>
      </c>
      <c r="G14" s="53"/>
      <c r="H14" s="53"/>
      <c r="I14" s="53" t="s">
        <v>16</v>
      </c>
      <c r="J14" s="53" t="s">
        <v>114</v>
      </c>
      <c r="K14" s="53" t="s">
        <v>15</v>
      </c>
      <c r="L14" s="52" t="s">
        <v>121</v>
      </c>
      <c r="M14" s="53" t="s">
        <v>145</v>
      </c>
      <c r="N14" s="52" t="s">
        <v>130</v>
      </c>
    </row>
    <row r="15" spans="1:14" s="52" customFormat="1" ht="11.25" x14ac:dyDescent="0.2">
      <c r="A15" s="52" t="s">
        <v>88</v>
      </c>
      <c r="B15" s="53">
        <f t="shared" si="0"/>
        <v>450</v>
      </c>
      <c r="C15" s="53"/>
      <c r="D15" s="53"/>
      <c r="E15" s="53"/>
      <c r="F15" s="53"/>
      <c r="G15" s="53"/>
      <c r="H15" s="53">
        <v>3</v>
      </c>
      <c r="I15" s="53" t="s">
        <v>16</v>
      </c>
      <c r="J15" s="53">
        <v>30</v>
      </c>
      <c r="K15" s="53" t="s">
        <v>15</v>
      </c>
      <c r="L15" s="52" t="s">
        <v>127</v>
      </c>
      <c r="M15" s="52" t="s">
        <v>138</v>
      </c>
      <c r="N15" s="52" t="s">
        <v>138</v>
      </c>
    </row>
    <row r="16" spans="1:14" s="52" customFormat="1" ht="11.25" x14ac:dyDescent="0.2">
      <c r="A16" s="52" t="s">
        <v>89</v>
      </c>
      <c r="B16" s="53">
        <f t="shared" si="0"/>
        <v>455</v>
      </c>
      <c r="C16" s="53"/>
      <c r="D16" s="53"/>
      <c r="E16" s="53">
        <v>3</v>
      </c>
      <c r="F16" s="53">
        <v>2</v>
      </c>
      <c r="G16" s="53"/>
      <c r="H16" s="53"/>
      <c r="I16" s="53" t="s">
        <v>15</v>
      </c>
      <c r="J16" s="53">
        <v>50</v>
      </c>
      <c r="K16" s="53" t="s">
        <v>25</v>
      </c>
      <c r="L16" s="52" t="s">
        <v>125</v>
      </c>
      <c r="M16" s="53" t="s">
        <v>146</v>
      </c>
      <c r="N16" s="52">
        <v>50</v>
      </c>
    </row>
    <row r="17" spans="1:15" s="52" customFormat="1" ht="11.25" x14ac:dyDescent="0.2">
      <c r="A17" s="52" t="s">
        <v>90</v>
      </c>
      <c r="B17" s="53">
        <f t="shared" si="0"/>
        <v>500</v>
      </c>
      <c r="C17" s="53"/>
      <c r="D17" s="53"/>
      <c r="E17" s="53"/>
      <c r="F17" s="53"/>
      <c r="G17" s="53">
        <v>4</v>
      </c>
      <c r="H17" s="53"/>
      <c r="I17" s="53" t="s">
        <v>15</v>
      </c>
      <c r="J17" s="53">
        <v>50</v>
      </c>
      <c r="K17" s="53" t="s">
        <v>25</v>
      </c>
      <c r="L17" s="52" t="s">
        <v>122</v>
      </c>
      <c r="M17" s="53" t="s">
        <v>146</v>
      </c>
      <c r="N17" s="52">
        <v>50</v>
      </c>
    </row>
    <row r="18" spans="1:15" s="52" customFormat="1" ht="11.25" x14ac:dyDescent="0.2">
      <c r="A18" s="52" t="s">
        <v>91</v>
      </c>
      <c r="B18" s="53">
        <f t="shared" si="0"/>
        <v>500</v>
      </c>
      <c r="C18" s="53"/>
      <c r="D18" s="53"/>
      <c r="E18" s="53"/>
      <c r="F18" s="53">
        <v>5</v>
      </c>
      <c r="G18" s="53"/>
      <c r="H18" s="53"/>
      <c r="I18" s="53" t="s">
        <v>15</v>
      </c>
      <c r="J18" s="53">
        <v>50</v>
      </c>
      <c r="K18" s="53" t="s">
        <v>25</v>
      </c>
      <c r="L18" s="52" t="s">
        <v>125</v>
      </c>
      <c r="M18" s="53" t="s">
        <v>146</v>
      </c>
      <c r="N18" s="52">
        <v>50</v>
      </c>
    </row>
    <row r="19" spans="1:15" s="52" customFormat="1" ht="11.25" x14ac:dyDescent="0.2">
      <c r="A19" s="52" t="s">
        <v>92</v>
      </c>
      <c r="B19" s="53">
        <f t="shared" si="0"/>
        <v>555</v>
      </c>
      <c r="C19" s="53"/>
      <c r="D19" s="53"/>
      <c r="E19" s="53">
        <v>3</v>
      </c>
      <c r="F19" s="53">
        <v>3</v>
      </c>
      <c r="G19" s="53"/>
      <c r="H19" s="53"/>
      <c r="I19" s="53" t="s">
        <v>15</v>
      </c>
      <c r="J19" s="53">
        <v>50</v>
      </c>
      <c r="K19" s="53" t="s">
        <v>25</v>
      </c>
      <c r="L19" s="52" t="s">
        <v>128</v>
      </c>
      <c r="M19" s="53" t="s">
        <v>146</v>
      </c>
      <c r="N19" s="52">
        <v>50</v>
      </c>
    </row>
    <row r="20" spans="1:15" s="52" customFormat="1" ht="11.25" x14ac:dyDescent="0.2">
      <c r="A20" s="52" t="s">
        <v>93</v>
      </c>
      <c r="B20" s="53">
        <f t="shared" si="0"/>
        <v>600</v>
      </c>
      <c r="C20" s="53"/>
      <c r="D20" s="53"/>
      <c r="E20" s="53"/>
      <c r="F20" s="53"/>
      <c r="G20" s="53"/>
      <c r="H20" s="53">
        <v>4</v>
      </c>
      <c r="I20" s="53" t="s">
        <v>15</v>
      </c>
      <c r="J20" s="53">
        <v>50</v>
      </c>
      <c r="K20" s="53" t="s">
        <v>25</v>
      </c>
      <c r="L20" s="52" t="s">
        <v>125</v>
      </c>
      <c r="M20" s="53" t="s">
        <v>147</v>
      </c>
      <c r="N20" s="52">
        <v>50</v>
      </c>
    </row>
    <row r="21" spans="1:15" s="52" customFormat="1" ht="11.25" x14ac:dyDescent="0.2">
      <c r="A21" s="52" t="s">
        <v>94</v>
      </c>
      <c r="B21" s="53">
        <f t="shared" si="0"/>
        <v>600</v>
      </c>
      <c r="C21" s="53"/>
      <c r="D21" s="53"/>
      <c r="E21" s="53"/>
      <c r="F21" s="53">
        <v>6</v>
      </c>
      <c r="G21" s="53"/>
      <c r="H21" s="53"/>
      <c r="I21" s="53" t="s">
        <v>15</v>
      </c>
      <c r="J21" s="53">
        <v>50</v>
      </c>
      <c r="K21" s="53" t="s">
        <v>25</v>
      </c>
      <c r="L21" s="52" t="s">
        <v>128</v>
      </c>
      <c r="M21" s="53" t="s">
        <v>146</v>
      </c>
      <c r="N21" s="52" t="s">
        <v>132</v>
      </c>
    </row>
    <row r="22" spans="1:15" s="52" customFormat="1" ht="11.25" x14ac:dyDescent="0.2">
      <c r="A22" s="52" t="s">
        <v>95</v>
      </c>
      <c r="B22" s="53">
        <f t="shared" si="0"/>
        <v>625</v>
      </c>
      <c r="C22" s="53"/>
      <c r="D22" s="53"/>
      <c r="E22" s="53"/>
      <c r="F22" s="53"/>
      <c r="G22" s="53">
        <v>5</v>
      </c>
      <c r="H22" s="53"/>
      <c r="I22" s="53" t="s">
        <v>15</v>
      </c>
      <c r="J22" s="53" t="s">
        <v>115</v>
      </c>
      <c r="K22" s="53" t="s">
        <v>25</v>
      </c>
      <c r="L22" s="52" t="s">
        <v>128</v>
      </c>
      <c r="M22" s="53" t="s">
        <v>146</v>
      </c>
      <c r="N22" s="52" t="s">
        <v>133</v>
      </c>
    </row>
    <row r="23" spans="1:15" s="52" customFormat="1" ht="11.25" x14ac:dyDescent="0.2">
      <c r="A23" s="52" t="s">
        <v>96</v>
      </c>
      <c r="B23" s="53">
        <f t="shared" si="0"/>
        <v>750</v>
      </c>
      <c r="C23" s="53"/>
      <c r="D23" s="53"/>
      <c r="E23" s="53"/>
      <c r="F23" s="53"/>
      <c r="G23" s="53"/>
      <c r="H23" s="53">
        <v>5</v>
      </c>
      <c r="I23" s="53" t="s">
        <v>15</v>
      </c>
      <c r="J23" s="53" t="s">
        <v>116</v>
      </c>
      <c r="K23" s="53" t="s">
        <v>25</v>
      </c>
      <c r="L23" s="52" t="s">
        <v>129</v>
      </c>
      <c r="M23" s="53" t="s">
        <v>147</v>
      </c>
      <c r="N23" s="52">
        <v>50</v>
      </c>
    </row>
    <row r="24" spans="1:15" s="52" customFormat="1" ht="11.25" x14ac:dyDescent="0.2">
      <c r="A24" s="52" t="s">
        <v>97</v>
      </c>
      <c r="B24" s="53">
        <f t="shared" si="0"/>
        <v>750</v>
      </c>
      <c r="C24" s="53"/>
      <c r="D24" s="53"/>
      <c r="E24" s="53"/>
      <c r="F24" s="53"/>
      <c r="G24" s="53">
        <v>6</v>
      </c>
      <c r="H24" s="53"/>
      <c r="I24" s="53" t="s">
        <v>25</v>
      </c>
      <c r="J24" s="53">
        <v>50</v>
      </c>
      <c r="K24" s="53" t="s">
        <v>25</v>
      </c>
      <c r="L24" s="52" t="s">
        <v>124</v>
      </c>
      <c r="M24" s="53" t="s">
        <v>147</v>
      </c>
      <c r="N24" s="52">
        <v>50</v>
      </c>
    </row>
    <row r="25" spans="1:15" s="52" customFormat="1" ht="11.25" x14ac:dyDescent="0.2">
      <c r="A25" s="52" t="s">
        <v>98</v>
      </c>
      <c r="B25" s="53">
        <f t="shared" si="0"/>
        <v>900</v>
      </c>
      <c r="C25" s="53"/>
      <c r="D25" s="53"/>
      <c r="E25" s="53"/>
      <c r="F25" s="53"/>
      <c r="G25" s="53"/>
      <c r="H25" s="53">
        <v>6</v>
      </c>
      <c r="I25" s="53" t="s">
        <v>25</v>
      </c>
      <c r="J25" s="53">
        <v>50</v>
      </c>
      <c r="K25" s="53" t="s">
        <v>137</v>
      </c>
      <c r="L25" s="53" t="s">
        <v>137</v>
      </c>
      <c r="M25" s="53" t="s">
        <v>147</v>
      </c>
      <c r="N25" s="52">
        <v>50</v>
      </c>
    </row>
    <row r="28" spans="1:15" x14ac:dyDescent="0.2">
      <c r="A28" s="17" t="s">
        <v>65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x14ac:dyDescent="0.2">
      <c r="A29" s="18" t="s">
        <v>70</v>
      </c>
      <c r="B29" s="19" t="s">
        <v>55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5" x14ac:dyDescent="0.2">
      <c r="A30" s="21"/>
      <c r="B30" s="22" t="s">
        <v>64</v>
      </c>
      <c r="C30" s="43" t="s">
        <v>31</v>
      </c>
      <c r="D30" s="43" t="s">
        <v>14</v>
      </c>
      <c r="E30" s="43" t="s">
        <v>17</v>
      </c>
      <c r="F30" s="43" t="s">
        <v>16</v>
      </c>
      <c r="G30" s="43" t="s">
        <v>15</v>
      </c>
      <c r="H30" s="43" t="s">
        <v>25</v>
      </c>
      <c r="I30" s="43" t="s">
        <v>31</v>
      </c>
      <c r="J30" s="43" t="s">
        <v>14</v>
      </c>
      <c r="K30" s="43" t="s">
        <v>17</v>
      </c>
      <c r="L30" s="43" t="s">
        <v>16</v>
      </c>
      <c r="M30" s="43" t="s">
        <v>15</v>
      </c>
      <c r="N30" s="43" t="s">
        <v>25</v>
      </c>
    </row>
    <row r="31" spans="1:15" x14ac:dyDescent="0.2">
      <c r="A31" s="24"/>
      <c r="B31" s="25"/>
      <c r="C31" s="14" t="s">
        <v>53</v>
      </c>
      <c r="D31" s="25" t="s">
        <v>53</v>
      </c>
      <c r="E31" s="25" t="s">
        <v>53</v>
      </c>
      <c r="F31" s="25" t="s">
        <v>53</v>
      </c>
      <c r="G31" s="25" t="s">
        <v>53</v>
      </c>
      <c r="H31" s="14" t="s">
        <v>53</v>
      </c>
      <c r="I31" s="25" t="s">
        <v>62</v>
      </c>
      <c r="J31" s="14" t="s">
        <v>62</v>
      </c>
      <c r="K31" s="25" t="s">
        <v>62</v>
      </c>
      <c r="L31" s="25" t="s">
        <v>62</v>
      </c>
      <c r="M31" s="14" t="s">
        <v>62</v>
      </c>
      <c r="N31" s="25" t="s">
        <v>62</v>
      </c>
    </row>
    <row r="32" spans="1:15" x14ac:dyDescent="0.2">
      <c r="A32" s="16" t="s">
        <v>61</v>
      </c>
      <c r="B32" s="27">
        <v>1820</v>
      </c>
      <c r="C32" s="12">
        <v>2135</v>
      </c>
      <c r="D32" s="27">
        <v>2140</v>
      </c>
      <c r="E32" s="27">
        <v>2160</v>
      </c>
      <c r="F32" s="27">
        <v>2200</v>
      </c>
      <c r="G32" s="27">
        <v>2225</v>
      </c>
      <c r="H32" s="12">
        <v>2250</v>
      </c>
      <c r="I32" s="27">
        <v>2005</v>
      </c>
      <c r="J32" s="12">
        <v>2005</v>
      </c>
      <c r="K32" s="27">
        <v>2005</v>
      </c>
      <c r="L32" s="27">
        <v>2005</v>
      </c>
      <c r="M32" s="12">
        <v>2005</v>
      </c>
      <c r="N32" s="27">
        <v>2005</v>
      </c>
    </row>
    <row r="33" spans="1:14" x14ac:dyDescent="0.2">
      <c r="A33" s="15" t="s">
        <v>60</v>
      </c>
      <c r="B33" s="26">
        <v>1820</v>
      </c>
      <c r="C33" s="13">
        <v>2162.5</v>
      </c>
      <c r="D33" s="26">
        <v>2167.5</v>
      </c>
      <c r="E33" s="26">
        <v>2187.5</v>
      </c>
      <c r="F33" s="26">
        <v>2227.5</v>
      </c>
      <c r="G33" s="26">
        <v>2252.5</v>
      </c>
      <c r="H33" s="13">
        <v>2277.5</v>
      </c>
      <c r="I33" s="26">
        <v>2032.5</v>
      </c>
      <c r="J33" s="13">
        <v>2032.5</v>
      </c>
      <c r="K33" s="26">
        <v>2032.5</v>
      </c>
      <c r="L33" s="26">
        <v>2032.5</v>
      </c>
      <c r="M33" s="13">
        <v>2032.5</v>
      </c>
      <c r="N33" s="26">
        <v>2032.5</v>
      </c>
    </row>
    <row r="34" spans="1:14" x14ac:dyDescent="0.2">
      <c r="A34" s="16" t="s">
        <v>59</v>
      </c>
      <c r="B34" s="27">
        <v>1820</v>
      </c>
      <c r="C34" s="12">
        <v>2190</v>
      </c>
      <c r="D34" s="27">
        <v>2195</v>
      </c>
      <c r="E34" s="27">
        <v>2215</v>
      </c>
      <c r="F34" s="27">
        <v>2255</v>
      </c>
      <c r="G34" s="27">
        <v>2280</v>
      </c>
      <c r="H34" s="12">
        <v>2305</v>
      </c>
      <c r="I34" s="27">
        <v>2060</v>
      </c>
      <c r="J34" s="12">
        <v>2060</v>
      </c>
      <c r="K34" s="27">
        <v>2060</v>
      </c>
      <c r="L34" s="27">
        <v>2060</v>
      </c>
      <c r="M34" s="12">
        <v>2060</v>
      </c>
      <c r="N34" s="27">
        <v>2060</v>
      </c>
    </row>
    <row r="35" spans="1:14" x14ac:dyDescent="0.2">
      <c r="A35" s="15" t="s">
        <v>58</v>
      </c>
      <c r="B35" s="26">
        <v>1820</v>
      </c>
      <c r="C35" s="13">
        <v>2217.5</v>
      </c>
      <c r="D35" s="26">
        <v>2222.5</v>
      </c>
      <c r="E35" s="26">
        <v>2242.5</v>
      </c>
      <c r="F35" s="26">
        <v>2282.5</v>
      </c>
      <c r="G35" s="26">
        <v>2307.5</v>
      </c>
      <c r="H35" s="13">
        <v>2332.5</v>
      </c>
      <c r="I35" s="26">
        <v>2087.5</v>
      </c>
      <c r="J35" s="13">
        <v>2087.5</v>
      </c>
      <c r="K35" s="26">
        <v>2087.5</v>
      </c>
      <c r="L35" s="26">
        <v>2087.5</v>
      </c>
      <c r="M35" s="13">
        <v>2087.5</v>
      </c>
      <c r="N35" s="26">
        <v>2087.5</v>
      </c>
    </row>
    <row r="36" spans="1:14" x14ac:dyDescent="0.2">
      <c r="A36" s="16" t="s">
        <v>57</v>
      </c>
      <c r="B36" s="27">
        <v>1820</v>
      </c>
      <c r="C36" s="12">
        <v>2245</v>
      </c>
      <c r="D36" s="27">
        <v>2250</v>
      </c>
      <c r="E36" s="27">
        <v>2270</v>
      </c>
      <c r="F36" s="27">
        <v>2310</v>
      </c>
      <c r="G36" s="27">
        <v>2335</v>
      </c>
      <c r="H36" s="12">
        <v>2360</v>
      </c>
      <c r="I36" s="27">
        <v>2115</v>
      </c>
      <c r="J36" s="12">
        <v>2115</v>
      </c>
      <c r="K36" s="27">
        <v>2115</v>
      </c>
      <c r="L36" s="27">
        <v>2115</v>
      </c>
      <c r="M36" s="12">
        <v>2115</v>
      </c>
      <c r="N36" s="27">
        <v>2115</v>
      </c>
    </row>
    <row r="37" spans="1:14" x14ac:dyDescent="0.2">
      <c r="A37" s="28" t="s">
        <v>68</v>
      </c>
    </row>
    <row r="38" spans="1:14" x14ac:dyDescent="0.2">
      <c r="A38" s="28"/>
    </row>
    <row r="39" spans="1:14" x14ac:dyDescent="0.2">
      <c r="A39" s="17" t="s">
        <v>69</v>
      </c>
    </row>
    <row r="40" spans="1:14" x14ac:dyDescent="0.2">
      <c r="A40" s="18" t="s">
        <v>70</v>
      </c>
      <c r="B40" s="19" t="s">
        <v>55</v>
      </c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x14ac:dyDescent="0.2">
      <c r="A41" s="21"/>
      <c r="B41" s="22" t="s">
        <v>63</v>
      </c>
      <c r="C41" s="43" t="s">
        <v>31</v>
      </c>
      <c r="D41" s="43" t="s">
        <v>14</v>
      </c>
      <c r="E41" s="43" t="s">
        <v>17</v>
      </c>
      <c r="F41" s="43" t="s">
        <v>16</v>
      </c>
      <c r="G41" s="43" t="s">
        <v>15</v>
      </c>
      <c r="H41" s="43" t="s">
        <v>25</v>
      </c>
      <c r="I41" s="43" t="s">
        <v>31</v>
      </c>
      <c r="J41" s="43" t="s">
        <v>14</v>
      </c>
      <c r="K41" s="43" t="s">
        <v>17</v>
      </c>
      <c r="L41" s="43" t="s">
        <v>16</v>
      </c>
      <c r="M41" s="43" t="s">
        <v>15</v>
      </c>
      <c r="N41" s="43" t="s">
        <v>25</v>
      </c>
    </row>
    <row r="42" spans="1:14" x14ac:dyDescent="0.2">
      <c r="A42" s="24"/>
      <c r="B42" s="25"/>
      <c r="C42" s="14" t="s">
        <v>53</v>
      </c>
      <c r="D42" s="25" t="s">
        <v>53</v>
      </c>
      <c r="E42" s="25" t="s">
        <v>53</v>
      </c>
      <c r="F42" s="25" t="s">
        <v>53</v>
      </c>
      <c r="G42" s="25" t="s">
        <v>53</v>
      </c>
      <c r="H42" s="14" t="s">
        <v>53</v>
      </c>
      <c r="I42" s="25" t="s">
        <v>62</v>
      </c>
      <c r="J42" s="14" t="s">
        <v>62</v>
      </c>
      <c r="K42" s="25" t="s">
        <v>62</v>
      </c>
      <c r="L42" s="25" t="s">
        <v>62</v>
      </c>
      <c r="M42" s="14" t="s">
        <v>62</v>
      </c>
      <c r="N42" s="25" t="s">
        <v>62</v>
      </c>
    </row>
    <row r="43" spans="1:14" x14ac:dyDescent="0.2">
      <c r="A43" s="16" t="s">
        <v>61</v>
      </c>
      <c r="B43" s="27">
        <v>2005</v>
      </c>
      <c r="C43" s="12">
        <v>2320</v>
      </c>
      <c r="D43" s="27">
        <v>2325</v>
      </c>
      <c r="E43" s="27">
        <v>2345</v>
      </c>
      <c r="F43" s="27">
        <v>2385</v>
      </c>
      <c r="G43" s="27">
        <v>2410</v>
      </c>
      <c r="H43" s="12">
        <v>2435</v>
      </c>
      <c r="I43" s="27">
        <v>2190</v>
      </c>
      <c r="J43" s="12">
        <v>2190</v>
      </c>
      <c r="K43" s="27">
        <v>2190</v>
      </c>
      <c r="L43" s="27">
        <v>2190</v>
      </c>
      <c r="M43" s="12">
        <v>2190</v>
      </c>
      <c r="N43" s="27">
        <v>2190</v>
      </c>
    </row>
    <row r="44" spans="1:14" x14ac:dyDescent="0.2">
      <c r="A44" s="15" t="s">
        <v>60</v>
      </c>
      <c r="B44" s="26">
        <v>2005</v>
      </c>
      <c r="C44" s="13">
        <v>2347.5</v>
      </c>
      <c r="D44" s="26">
        <v>2352.5</v>
      </c>
      <c r="E44" s="26">
        <v>2372.5</v>
      </c>
      <c r="F44" s="26">
        <v>2412.5</v>
      </c>
      <c r="G44" s="26">
        <v>2437.5</v>
      </c>
      <c r="H44" s="13">
        <v>2462.5</v>
      </c>
      <c r="I44" s="26">
        <v>2217.5</v>
      </c>
      <c r="J44" s="13">
        <v>2217.5</v>
      </c>
      <c r="K44" s="26">
        <v>2217.5</v>
      </c>
      <c r="L44" s="26">
        <v>2217.5</v>
      </c>
      <c r="M44" s="13">
        <v>2217.5</v>
      </c>
      <c r="N44" s="26">
        <v>2217.5</v>
      </c>
    </row>
    <row r="45" spans="1:14" x14ac:dyDescent="0.2">
      <c r="A45" s="16" t="s">
        <v>59</v>
      </c>
      <c r="B45" s="27">
        <v>2005</v>
      </c>
      <c r="C45" s="12">
        <v>2375</v>
      </c>
      <c r="D45" s="27">
        <v>2380</v>
      </c>
      <c r="E45" s="27">
        <v>2400</v>
      </c>
      <c r="F45" s="27">
        <v>2440</v>
      </c>
      <c r="G45" s="27">
        <v>2465</v>
      </c>
      <c r="H45" s="12">
        <v>2490</v>
      </c>
      <c r="I45" s="27">
        <v>2245</v>
      </c>
      <c r="J45" s="12">
        <v>2245</v>
      </c>
      <c r="K45" s="27">
        <v>2245</v>
      </c>
      <c r="L45" s="27">
        <v>2245</v>
      </c>
      <c r="M45" s="12">
        <v>2245</v>
      </c>
      <c r="N45" s="27">
        <v>2245</v>
      </c>
    </row>
    <row r="46" spans="1:14" x14ac:dyDescent="0.2">
      <c r="A46" s="15" t="s">
        <v>58</v>
      </c>
      <c r="B46" s="26">
        <v>2005</v>
      </c>
      <c r="C46" s="13">
        <v>2402.5</v>
      </c>
      <c r="D46" s="26">
        <v>2407.5</v>
      </c>
      <c r="E46" s="26">
        <v>2427.5</v>
      </c>
      <c r="F46" s="26">
        <v>2467.5</v>
      </c>
      <c r="G46" s="26">
        <v>2492.5</v>
      </c>
      <c r="H46" s="13">
        <v>2517.5</v>
      </c>
      <c r="I46" s="26">
        <v>2272.5</v>
      </c>
      <c r="J46" s="13">
        <v>2272.5</v>
      </c>
      <c r="K46" s="26">
        <v>2272.5</v>
      </c>
      <c r="L46" s="26">
        <v>2272.5</v>
      </c>
      <c r="M46" s="13">
        <v>2272.5</v>
      </c>
      <c r="N46" s="26">
        <v>2272.5</v>
      </c>
    </row>
    <row r="47" spans="1:14" x14ac:dyDescent="0.2">
      <c r="A47" s="16" t="s">
        <v>57</v>
      </c>
      <c r="B47" s="27">
        <v>2005</v>
      </c>
      <c r="C47" s="12">
        <v>2430</v>
      </c>
      <c r="D47" s="27">
        <v>2435</v>
      </c>
      <c r="E47" s="27">
        <v>2455</v>
      </c>
      <c r="F47" s="27">
        <v>2495</v>
      </c>
      <c r="G47" s="27">
        <v>2520</v>
      </c>
      <c r="H47" s="12">
        <v>2545</v>
      </c>
      <c r="I47" s="27">
        <v>2300</v>
      </c>
      <c r="J47" s="12">
        <v>2300</v>
      </c>
      <c r="K47" s="27">
        <v>2300</v>
      </c>
      <c r="L47" s="27">
        <v>2300</v>
      </c>
      <c r="M47" s="12">
        <v>2300</v>
      </c>
      <c r="N47" s="27">
        <v>2300</v>
      </c>
    </row>
    <row r="48" spans="1:14" x14ac:dyDescent="0.2">
      <c r="A48" s="29" t="s">
        <v>66</v>
      </c>
    </row>
    <row r="49" spans="1:15" x14ac:dyDescent="0.2">
      <c r="A49" s="29"/>
      <c r="J49" s="28" t="s">
        <v>149</v>
      </c>
      <c r="K49" s="17">
        <f ca="1">IFERROR(MATCH('Cascade calculation'!$B$49,Tabellen!$C$30:$H$30,0),0)</f>
        <v>4</v>
      </c>
    </row>
    <row r="50" spans="1:15" x14ac:dyDescent="0.2">
      <c r="A50" s="17" t="s">
        <v>67</v>
      </c>
      <c r="B50" s="17"/>
      <c r="C50" s="17"/>
      <c r="D50" s="17"/>
      <c r="E50" s="17"/>
      <c r="F50" s="17"/>
      <c r="G50" s="17"/>
      <c r="H50" s="17"/>
      <c r="I50" s="17"/>
      <c r="J50" s="28" t="s">
        <v>77</v>
      </c>
      <c r="K50" s="17">
        <f ca="1">IFERROR(MATCH('Cascade calculation'!$B$19&amp;'Cascade calculation'!$C$19,Tabellen!$A$32:$A$36,0),0)</f>
        <v>3</v>
      </c>
      <c r="L50" s="17"/>
      <c r="M50" s="17"/>
      <c r="N50" s="17"/>
      <c r="O50" s="17"/>
    </row>
    <row r="51" spans="1:15" x14ac:dyDescent="0.2">
      <c r="A51" s="19" t="s">
        <v>56</v>
      </c>
      <c r="B51" s="19" t="s">
        <v>55</v>
      </c>
      <c r="C51" s="20"/>
      <c r="D51" s="20"/>
      <c r="E51" s="20"/>
      <c r="F51" s="20"/>
      <c r="G51" s="20"/>
      <c r="H51" s="20"/>
      <c r="J51" s="28" t="s">
        <v>148</v>
      </c>
      <c r="K51" s="17">
        <f ca="1">IFERROR(MATCH('Cascade calculation'!$B$48,Tabellen!C52:E52,0),0)</f>
        <v>0</v>
      </c>
    </row>
    <row r="52" spans="1:15" x14ac:dyDescent="0.2">
      <c r="A52" s="23"/>
      <c r="B52" s="22" t="s">
        <v>54</v>
      </c>
      <c r="C52" s="61" t="s">
        <v>145</v>
      </c>
      <c r="D52" s="43" t="s">
        <v>146</v>
      </c>
      <c r="E52" s="43" t="s">
        <v>147</v>
      </c>
      <c r="F52" s="43" t="s">
        <v>145</v>
      </c>
      <c r="G52" s="43" t="s">
        <v>146</v>
      </c>
      <c r="H52" s="43" t="s">
        <v>147</v>
      </c>
      <c r="J52" s="28" t="s">
        <v>103</v>
      </c>
      <c r="K52" s="17">
        <f ca="1">IFERROR(MATCH('Cascade calculation'!$B$19&amp;'Cascade calculation'!$C$19,$A$54:$A$58,0),0)</f>
        <v>0</v>
      </c>
    </row>
    <row r="53" spans="1:15" x14ac:dyDescent="0.2">
      <c r="A53" s="30"/>
      <c r="B53" s="25"/>
      <c r="C53" s="25" t="s">
        <v>53</v>
      </c>
      <c r="D53" s="25" t="s">
        <v>53</v>
      </c>
      <c r="E53" s="25" t="s">
        <v>53</v>
      </c>
      <c r="F53" s="25" t="s">
        <v>52</v>
      </c>
      <c r="G53" s="25" t="s">
        <v>52</v>
      </c>
      <c r="H53" s="25" t="s">
        <v>52</v>
      </c>
      <c r="J53" s="28" t="s">
        <v>150</v>
      </c>
      <c r="K53" s="11">
        <f>IF('Cascade calculation'!$B$47="with overpressure flap",Tabellen!$B$43,Tabellen!$B$32)</f>
        <v>2005</v>
      </c>
    </row>
    <row r="54" spans="1:15" x14ac:dyDescent="0.2">
      <c r="A54" s="16" t="s">
        <v>5</v>
      </c>
      <c r="B54" s="27" t="s">
        <v>138</v>
      </c>
      <c r="C54" s="12" t="s">
        <v>138</v>
      </c>
      <c r="D54" s="27" t="s">
        <v>138</v>
      </c>
      <c r="E54" s="27" t="s">
        <v>138</v>
      </c>
      <c r="F54" s="27" t="s">
        <v>138</v>
      </c>
      <c r="G54" s="27" t="s">
        <v>138</v>
      </c>
      <c r="H54" s="12" t="s">
        <v>138</v>
      </c>
      <c r="J54" s="28" t="s">
        <v>140</v>
      </c>
      <c r="K54" s="11" cm="1">
        <f t="array" aca="1" ref="K54" ca="1">IF('Cascade calculation'!$B$19="TL",IF('Cascade calculation'!$B$47="with overpressure flap",INDEX($C$43:$H$47,$K$50,$K$49),INDEX($C$32:$H$36,$K$50,$K$49)),INDEX($C$54:$E$58,$K$52,$K$51))</f>
        <v>2440</v>
      </c>
    </row>
    <row r="55" spans="1:15" x14ac:dyDescent="0.2">
      <c r="A55" s="15" t="s">
        <v>6</v>
      </c>
      <c r="B55" s="26">
        <v>2005</v>
      </c>
      <c r="C55" s="13">
        <v>2440</v>
      </c>
      <c r="D55" s="26">
        <v>2465</v>
      </c>
      <c r="E55" s="26">
        <v>2490</v>
      </c>
      <c r="F55" s="26">
        <v>2245</v>
      </c>
      <c r="G55" s="26">
        <v>2245</v>
      </c>
      <c r="H55" s="13">
        <v>2245</v>
      </c>
      <c r="J55" s="28" t="s">
        <v>141</v>
      </c>
      <c r="K55" s="11" cm="1">
        <f t="array" aca="1" ref="K55" ca="1">IF('Cascade calculation'!$B$19="TL",IF('Cascade calculation'!$B$47="with overpressure flap",INDEX($I$43:$N$47,$K$50,$K$49),INDEX($I$32:$N$36,$K$50,$K$49)),INDEX($F$54:$H$58,$K$52,$K$51))</f>
        <v>2245</v>
      </c>
    </row>
    <row r="56" spans="1:15" x14ac:dyDescent="0.2">
      <c r="A56" s="16" t="s">
        <v>7</v>
      </c>
      <c r="B56" s="27">
        <v>2005</v>
      </c>
      <c r="C56" s="12">
        <v>2440</v>
      </c>
      <c r="D56" s="27">
        <v>2465</v>
      </c>
      <c r="E56" s="27">
        <v>2490</v>
      </c>
      <c r="F56" s="27">
        <v>2245</v>
      </c>
      <c r="G56" s="27">
        <v>2245</v>
      </c>
      <c r="H56" s="12">
        <v>2245</v>
      </c>
      <c r="J56" s="28" t="s">
        <v>142</v>
      </c>
      <c r="K56" s="11">
        <f ca="1">IFERROR(OFFSET(Tabellen!$B$62,MATCH('Cascade calculation'!$B$49,Tabellen!$A$63:$A$68,0),0,1,1),"check inputs")</f>
        <v>195</v>
      </c>
    </row>
    <row r="57" spans="1:15" x14ac:dyDescent="0.2">
      <c r="A57" s="15" t="s">
        <v>8</v>
      </c>
      <c r="B57" s="26">
        <v>2005</v>
      </c>
      <c r="C57" s="13">
        <v>2467.5</v>
      </c>
      <c r="D57" s="26">
        <v>2492.5</v>
      </c>
      <c r="E57" s="26">
        <v>2517.5</v>
      </c>
      <c r="F57" s="26">
        <v>2272.5</v>
      </c>
      <c r="G57" s="26">
        <v>2272.5</v>
      </c>
      <c r="H57" s="13">
        <v>2272.5</v>
      </c>
      <c r="J57" s="28" t="s">
        <v>143</v>
      </c>
      <c r="K57" s="11">
        <f ca="1">IFERROR(OFFSET(Tabellen!$C$62,MATCH('Cascade calculation'!$B$49,Tabellen!$A$63:$A$68,0),0,1,1),"check inputs")</f>
        <v>240</v>
      </c>
    </row>
    <row r="58" spans="1:15" x14ac:dyDescent="0.2">
      <c r="A58" s="16" t="s">
        <v>9</v>
      </c>
      <c r="B58" s="27">
        <v>2005</v>
      </c>
      <c r="C58" s="12">
        <v>2467.5</v>
      </c>
      <c r="D58" s="27">
        <v>2492.5</v>
      </c>
      <c r="E58" s="27">
        <v>2517.5</v>
      </c>
      <c r="F58" s="27">
        <v>2272.5</v>
      </c>
      <c r="G58" s="27">
        <v>2272.5</v>
      </c>
      <c r="H58" s="12">
        <v>2272.5</v>
      </c>
    </row>
    <row r="59" spans="1:15" x14ac:dyDescent="0.2">
      <c r="A59" s="11" t="s">
        <v>51</v>
      </c>
    </row>
    <row r="61" spans="1:15" x14ac:dyDescent="0.2">
      <c r="A61" s="60" t="s">
        <v>139</v>
      </c>
      <c r="B61" s="60" t="s">
        <v>142</v>
      </c>
      <c r="C61" s="48" t="s">
        <v>143</v>
      </c>
    </row>
    <row r="62" spans="1:15" x14ac:dyDescent="0.2">
      <c r="A62" s="23"/>
      <c r="B62" s="61" t="s">
        <v>36</v>
      </c>
      <c r="C62" s="61" t="s">
        <v>36</v>
      </c>
    </row>
    <row r="63" spans="1:15" x14ac:dyDescent="0.2">
      <c r="A63" s="16" t="s">
        <v>31</v>
      </c>
      <c r="B63" s="27">
        <v>130</v>
      </c>
      <c r="C63" s="12">
        <v>195</v>
      </c>
    </row>
    <row r="64" spans="1:15" x14ac:dyDescent="0.2">
      <c r="A64" s="15" t="s">
        <v>14</v>
      </c>
      <c r="B64" s="26">
        <v>135</v>
      </c>
      <c r="C64" s="13">
        <v>200</v>
      </c>
    </row>
    <row r="65" spans="1:16" x14ac:dyDescent="0.2">
      <c r="A65" s="16" t="s">
        <v>17</v>
      </c>
      <c r="B65" s="27">
        <v>155</v>
      </c>
      <c r="C65" s="12">
        <v>220</v>
      </c>
    </row>
    <row r="66" spans="1:16" x14ac:dyDescent="0.2">
      <c r="A66" s="15" t="s">
        <v>16</v>
      </c>
      <c r="B66" s="26">
        <v>195</v>
      </c>
      <c r="C66" s="13">
        <v>240</v>
      </c>
    </row>
    <row r="67" spans="1:16" x14ac:dyDescent="0.2">
      <c r="A67" s="16" t="s">
        <v>15</v>
      </c>
      <c r="B67" s="27">
        <v>220</v>
      </c>
      <c r="C67" s="12">
        <v>265</v>
      </c>
    </row>
    <row r="68" spans="1:16" x14ac:dyDescent="0.2">
      <c r="A68" s="15" t="s">
        <v>25</v>
      </c>
      <c r="B68" s="26">
        <v>245</v>
      </c>
      <c r="C68" s="13">
        <v>303</v>
      </c>
    </row>
    <row r="71" spans="1:16" s="45" customFormat="1" ht="13.5" customHeight="1" x14ac:dyDescent="0.2">
      <c r="A71" s="34" t="s">
        <v>10</v>
      </c>
      <c r="B71" s="34" t="s">
        <v>27</v>
      </c>
      <c r="C71" s="34" t="s">
        <v>28</v>
      </c>
      <c r="D71" s="34" t="s">
        <v>29</v>
      </c>
      <c r="E71" s="34" t="s">
        <v>30</v>
      </c>
      <c r="F71" s="34" t="s">
        <v>11</v>
      </c>
      <c r="G71" s="43" t="s">
        <v>39</v>
      </c>
      <c r="H71" s="44" t="s">
        <v>40</v>
      </c>
      <c r="I71" s="43" t="s">
        <v>43</v>
      </c>
      <c r="J71" s="44" t="s">
        <v>44</v>
      </c>
      <c r="K71" s="34" t="s">
        <v>38</v>
      </c>
      <c r="L71" s="43" t="s">
        <v>41</v>
      </c>
      <c r="M71" s="44" t="s">
        <v>42</v>
      </c>
      <c r="N71" s="34" t="s">
        <v>71</v>
      </c>
      <c r="O71" s="34" t="s">
        <v>12</v>
      </c>
      <c r="P71" s="34" t="s">
        <v>13</v>
      </c>
    </row>
    <row r="72" spans="1:16" s="45" customFormat="1" ht="11.25" x14ac:dyDescent="0.2">
      <c r="A72" s="34"/>
      <c r="B72" s="34" t="s">
        <v>36</v>
      </c>
      <c r="C72" s="34" t="s">
        <v>36</v>
      </c>
      <c r="D72" s="34" t="s">
        <v>36</v>
      </c>
      <c r="E72" s="34" t="s">
        <v>36</v>
      </c>
      <c r="F72" s="34"/>
      <c r="G72" s="34" t="s">
        <v>36</v>
      </c>
      <c r="H72" s="34" t="s">
        <v>36</v>
      </c>
      <c r="I72" s="34" t="s">
        <v>36</v>
      </c>
      <c r="J72" s="34" t="s">
        <v>36</v>
      </c>
      <c r="K72" s="34" t="s">
        <v>36</v>
      </c>
      <c r="L72" s="34" t="s">
        <v>36</v>
      </c>
      <c r="M72" s="34" t="s">
        <v>36</v>
      </c>
      <c r="N72" s="34"/>
      <c r="O72" s="34"/>
      <c r="P72" s="34"/>
    </row>
    <row r="73" spans="1:16" s="37" customFormat="1" x14ac:dyDescent="0.2">
      <c r="A73" s="36" t="s">
        <v>0</v>
      </c>
      <c r="B73" s="41">
        <v>120</v>
      </c>
      <c r="C73" s="39">
        <v>350</v>
      </c>
      <c r="D73" s="41">
        <v>50</v>
      </c>
      <c r="E73" s="41">
        <v>493</v>
      </c>
      <c r="F73" s="39" t="s">
        <v>45</v>
      </c>
      <c r="G73" s="41">
        <v>505</v>
      </c>
      <c r="H73" s="41">
        <v>810</v>
      </c>
      <c r="I73" s="41">
        <v>451</v>
      </c>
      <c r="J73" s="41">
        <v>581</v>
      </c>
      <c r="K73" s="41">
        <v>1045</v>
      </c>
      <c r="L73" s="39" t="s">
        <v>18</v>
      </c>
      <c r="M73" s="39" t="s">
        <v>18</v>
      </c>
      <c r="N73" s="41" t="s">
        <v>47</v>
      </c>
      <c r="O73" s="36" t="s">
        <v>50</v>
      </c>
      <c r="P73" s="41" t="s">
        <v>47</v>
      </c>
    </row>
    <row r="74" spans="1:16" s="37" customFormat="1" x14ac:dyDescent="0.2">
      <c r="A74" s="38" t="s">
        <v>1</v>
      </c>
      <c r="B74" s="42">
        <v>120</v>
      </c>
      <c r="C74" s="40">
        <v>350</v>
      </c>
      <c r="D74" s="42">
        <v>50</v>
      </c>
      <c r="E74" s="42">
        <v>797</v>
      </c>
      <c r="F74" s="40" t="s">
        <v>46</v>
      </c>
      <c r="G74" s="42">
        <v>505</v>
      </c>
      <c r="H74" s="42">
        <v>810</v>
      </c>
      <c r="I74" s="42">
        <v>451</v>
      </c>
      <c r="J74" s="42">
        <v>581</v>
      </c>
      <c r="K74" s="42">
        <v>1570</v>
      </c>
      <c r="L74" s="40" t="s">
        <v>18</v>
      </c>
      <c r="M74" s="40" t="s">
        <v>18</v>
      </c>
      <c r="N74" s="42" t="s">
        <v>48</v>
      </c>
      <c r="O74" s="38" t="s">
        <v>49</v>
      </c>
      <c r="P74" s="42" t="s">
        <v>48</v>
      </c>
    </row>
    <row r="75" spans="1:16" s="37" customFormat="1" x14ac:dyDescent="0.2">
      <c r="A75" s="36" t="s">
        <v>2</v>
      </c>
      <c r="B75" s="41">
        <v>120</v>
      </c>
      <c r="C75" s="39">
        <v>350</v>
      </c>
      <c r="D75" s="41">
        <v>50</v>
      </c>
      <c r="E75" s="41">
        <v>797</v>
      </c>
      <c r="F75" s="39" t="s">
        <v>46</v>
      </c>
      <c r="G75" s="41">
        <v>505</v>
      </c>
      <c r="H75" s="41">
        <v>810</v>
      </c>
      <c r="I75" s="41">
        <v>451</v>
      </c>
      <c r="J75" s="41">
        <v>581</v>
      </c>
      <c r="K75" s="41">
        <v>2095</v>
      </c>
      <c r="L75" s="39" t="s">
        <v>18</v>
      </c>
      <c r="M75" s="39" t="s">
        <v>18</v>
      </c>
      <c r="N75" s="41" t="s">
        <v>48</v>
      </c>
      <c r="O75" s="36" t="s">
        <v>49</v>
      </c>
      <c r="P75" s="41" t="s">
        <v>48</v>
      </c>
    </row>
    <row r="76" spans="1:16" s="37" customFormat="1" x14ac:dyDescent="0.2">
      <c r="A76" s="38" t="s">
        <v>3</v>
      </c>
      <c r="B76" s="42">
        <v>120</v>
      </c>
      <c r="C76" s="40">
        <v>350</v>
      </c>
      <c r="D76" s="42">
        <v>50</v>
      </c>
      <c r="E76" s="42">
        <v>797</v>
      </c>
      <c r="F76" s="40" t="s">
        <v>46</v>
      </c>
      <c r="G76" s="42">
        <v>505</v>
      </c>
      <c r="H76" s="42">
        <v>810</v>
      </c>
      <c r="I76" s="42">
        <v>451</v>
      </c>
      <c r="J76" s="42">
        <v>581</v>
      </c>
      <c r="K76" s="42">
        <v>2620</v>
      </c>
      <c r="L76" s="40" t="s">
        <v>18</v>
      </c>
      <c r="M76" s="40" t="s">
        <v>18</v>
      </c>
      <c r="N76" s="42" t="s">
        <v>48</v>
      </c>
      <c r="O76" s="38" t="s">
        <v>49</v>
      </c>
      <c r="P76" s="42" t="s">
        <v>48</v>
      </c>
    </row>
    <row r="77" spans="1:16" s="37" customFormat="1" x14ac:dyDescent="0.2">
      <c r="A77" s="36" t="s">
        <v>4</v>
      </c>
      <c r="B77" s="41">
        <v>120</v>
      </c>
      <c r="C77" s="39">
        <v>350</v>
      </c>
      <c r="D77" s="41">
        <v>50</v>
      </c>
      <c r="E77" s="41">
        <v>797</v>
      </c>
      <c r="F77" s="39" t="s">
        <v>46</v>
      </c>
      <c r="G77" s="41">
        <v>505</v>
      </c>
      <c r="H77" s="41">
        <v>810</v>
      </c>
      <c r="I77" s="41">
        <v>451</v>
      </c>
      <c r="J77" s="41">
        <v>581</v>
      </c>
      <c r="K77" s="41">
        <v>3145</v>
      </c>
      <c r="L77" s="39" t="s">
        <v>18</v>
      </c>
      <c r="M77" s="39" t="s">
        <v>18</v>
      </c>
      <c r="N77" s="41" t="s">
        <v>48</v>
      </c>
      <c r="O77" s="36" t="s">
        <v>49</v>
      </c>
      <c r="P77" s="41" t="s">
        <v>48</v>
      </c>
    </row>
    <row r="78" spans="1:16" s="37" customFormat="1" x14ac:dyDescent="0.2">
      <c r="A78" s="38" t="s">
        <v>5</v>
      </c>
      <c r="B78" s="42">
        <v>120</v>
      </c>
      <c r="C78" s="40">
        <v>350</v>
      </c>
      <c r="D78" s="42">
        <v>50</v>
      </c>
      <c r="E78" s="42">
        <v>493</v>
      </c>
      <c r="F78" s="40" t="s">
        <v>45</v>
      </c>
      <c r="G78" s="42">
        <v>505</v>
      </c>
      <c r="H78" s="42">
        <v>810</v>
      </c>
      <c r="I78" s="42">
        <v>451</v>
      </c>
      <c r="J78" s="42">
        <v>581</v>
      </c>
      <c r="K78" s="42">
        <v>520</v>
      </c>
      <c r="L78" s="40">
        <v>1045</v>
      </c>
      <c r="M78" s="40">
        <v>1303</v>
      </c>
      <c r="N78" s="42" t="s">
        <v>47</v>
      </c>
      <c r="O78" s="38" t="s">
        <v>50</v>
      </c>
      <c r="P78" s="42" t="s">
        <v>47</v>
      </c>
    </row>
    <row r="79" spans="1:16" s="37" customFormat="1" x14ac:dyDescent="0.2">
      <c r="A79" s="36" t="s">
        <v>6</v>
      </c>
      <c r="B79" s="41">
        <v>120</v>
      </c>
      <c r="C79" s="39">
        <v>350</v>
      </c>
      <c r="D79" s="41">
        <v>50</v>
      </c>
      <c r="E79" s="41">
        <v>797</v>
      </c>
      <c r="F79" s="39" t="s">
        <v>46</v>
      </c>
      <c r="G79" s="41">
        <v>505</v>
      </c>
      <c r="H79" s="41">
        <v>810</v>
      </c>
      <c r="I79" s="41">
        <v>451</v>
      </c>
      <c r="J79" s="41">
        <v>581</v>
      </c>
      <c r="K79" s="41">
        <v>1045</v>
      </c>
      <c r="L79" s="39">
        <v>1045</v>
      </c>
      <c r="M79" s="39">
        <v>1303</v>
      </c>
      <c r="N79" s="41" t="s">
        <v>48</v>
      </c>
      <c r="O79" s="36" t="s">
        <v>49</v>
      </c>
      <c r="P79" s="41" t="s">
        <v>48</v>
      </c>
    </row>
    <row r="80" spans="1:16" s="37" customFormat="1" x14ac:dyDescent="0.2">
      <c r="A80" s="38" t="s">
        <v>7</v>
      </c>
      <c r="B80" s="42">
        <v>120</v>
      </c>
      <c r="C80" s="40">
        <v>350</v>
      </c>
      <c r="D80" s="42">
        <v>50</v>
      </c>
      <c r="E80" s="42">
        <v>797</v>
      </c>
      <c r="F80" s="40" t="s">
        <v>46</v>
      </c>
      <c r="G80" s="42">
        <v>505</v>
      </c>
      <c r="H80" s="42">
        <v>810</v>
      </c>
      <c r="I80" s="42">
        <v>451</v>
      </c>
      <c r="J80" s="42">
        <v>581</v>
      </c>
      <c r="K80" s="42">
        <v>1045</v>
      </c>
      <c r="L80" s="40">
        <v>1045</v>
      </c>
      <c r="M80" s="40">
        <v>1303</v>
      </c>
      <c r="N80" s="42" t="s">
        <v>48</v>
      </c>
      <c r="O80" s="38" t="s">
        <v>49</v>
      </c>
      <c r="P80" s="42" t="s">
        <v>48</v>
      </c>
    </row>
    <row r="81" spans="1:16" s="37" customFormat="1" x14ac:dyDescent="0.2">
      <c r="A81" s="36" t="s">
        <v>8</v>
      </c>
      <c r="B81" s="41">
        <v>120</v>
      </c>
      <c r="C81" s="39">
        <v>350</v>
      </c>
      <c r="D81" s="41">
        <v>50</v>
      </c>
      <c r="E81" s="41">
        <v>797</v>
      </c>
      <c r="F81" s="39" t="s">
        <v>46</v>
      </c>
      <c r="G81" s="41">
        <v>505</v>
      </c>
      <c r="H81" s="41">
        <v>810</v>
      </c>
      <c r="I81" s="41">
        <v>451</v>
      </c>
      <c r="J81" s="41">
        <v>581</v>
      </c>
      <c r="K81" s="41">
        <v>1570</v>
      </c>
      <c r="L81" s="39">
        <v>1045</v>
      </c>
      <c r="M81" s="39">
        <v>1303</v>
      </c>
      <c r="N81" s="41" t="s">
        <v>48</v>
      </c>
      <c r="O81" s="36" t="s">
        <v>49</v>
      </c>
      <c r="P81" s="41" t="s">
        <v>48</v>
      </c>
    </row>
    <row r="82" spans="1:16" s="37" customFormat="1" x14ac:dyDescent="0.2">
      <c r="A82" s="38" t="s">
        <v>9</v>
      </c>
      <c r="B82" s="42">
        <v>120</v>
      </c>
      <c r="C82" s="40">
        <v>350</v>
      </c>
      <c r="D82" s="42">
        <v>50</v>
      </c>
      <c r="E82" s="42">
        <v>797</v>
      </c>
      <c r="F82" s="40" t="s">
        <v>46</v>
      </c>
      <c r="G82" s="42">
        <v>505</v>
      </c>
      <c r="H82" s="42">
        <v>810</v>
      </c>
      <c r="I82" s="42">
        <v>451</v>
      </c>
      <c r="J82" s="42">
        <v>581</v>
      </c>
      <c r="K82" s="42">
        <v>1570</v>
      </c>
      <c r="L82" s="40">
        <v>1045</v>
      </c>
      <c r="M82" s="40">
        <v>1303</v>
      </c>
      <c r="N82" s="42" t="s">
        <v>48</v>
      </c>
      <c r="O82" s="38" t="s">
        <v>49</v>
      </c>
      <c r="P82" s="42" t="s">
        <v>48</v>
      </c>
    </row>
    <row r="86" spans="1:16" x14ac:dyDescent="0.2">
      <c r="A86" s="34" t="s">
        <v>26</v>
      </c>
      <c r="B86" s="35" t="s">
        <v>27</v>
      </c>
      <c r="C86" s="35" t="s">
        <v>28</v>
      </c>
      <c r="D86" s="35" t="s">
        <v>29</v>
      </c>
      <c r="E86" s="34" t="s">
        <v>30</v>
      </c>
    </row>
    <row r="87" spans="1:16" x14ac:dyDescent="0.2">
      <c r="A87" s="26" t="s">
        <v>145</v>
      </c>
      <c r="B87" s="26">
        <v>846</v>
      </c>
      <c r="C87" s="26" t="s">
        <v>16</v>
      </c>
      <c r="D87" s="26" t="s">
        <v>17</v>
      </c>
      <c r="E87" s="31" t="s">
        <v>31</v>
      </c>
    </row>
    <row r="88" spans="1:16" x14ac:dyDescent="0.2">
      <c r="A88" s="27" t="s">
        <v>146</v>
      </c>
      <c r="B88" s="27">
        <v>890</v>
      </c>
      <c r="C88" s="27" t="s">
        <v>15</v>
      </c>
      <c r="D88" s="27" t="s">
        <v>16</v>
      </c>
      <c r="E88" s="32" t="s">
        <v>31</v>
      </c>
    </row>
    <row r="89" spans="1:16" x14ac:dyDescent="0.2">
      <c r="A89" s="26" t="s">
        <v>147</v>
      </c>
      <c r="B89" s="26">
        <v>938</v>
      </c>
      <c r="C89" s="26" t="s">
        <v>25</v>
      </c>
      <c r="D89" s="26" t="s">
        <v>15</v>
      </c>
      <c r="E89" s="31" t="s">
        <v>31</v>
      </c>
    </row>
  </sheetData>
  <phoneticPr fontId="23" type="noConversion"/>
  <pageMargins left="0.7" right="0.7" top="0.78740157499999996" bottom="0.78740157499999996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201D-60DD-4DED-8F45-6208652723AB}">
  <dimension ref="A1:D13"/>
  <sheetViews>
    <sheetView zoomScaleNormal="100" workbookViewId="0">
      <selection activeCell="B40" sqref="B40"/>
    </sheetView>
  </sheetViews>
  <sheetFormatPr baseColWidth="10" defaultRowHeight="12.75" x14ac:dyDescent="0.2"/>
  <cols>
    <col min="1" max="2" width="11.42578125" style="33"/>
    <col min="3" max="3" width="57.28515625" style="33" customWidth="1"/>
    <col min="4" max="16384" width="11.42578125" style="33"/>
  </cols>
  <sheetData>
    <row r="1" spans="1:4" ht="399.95" customHeight="1" x14ac:dyDescent="0.2">
      <c r="A1" s="57">
        <f>IF('Cascade calculation'!$B$19="TL",1,2)</f>
        <v>1</v>
      </c>
      <c r="B1" s="57" t="s">
        <v>77</v>
      </c>
      <c r="C1" s="57"/>
    </row>
    <row r="2" spans="1:4" ht="399.95" customHeight="1" x14ac:dyDescent="0.2">
      <c r="A2" s="57"/>
      <c r="B2" s="57" t="s">
        <v>103</v>
      </c>
      <c r="C2" s="57"/>
    </row>
    <row r="4" spans="1:4" x14ac:dyDescent="0.2">
      <c r="A4" s="33" t="s">
        <v>76</v>
      </c>
      <c r="D4" s="56">
        <f ca="1">'Cascade calculation'!B25</f>
        <v>451</v>
      </c>
    </row>
    <row r="5" spans="1:4" x14ac:dyDescent="0.2">
      <c r="A5" s="33" t="s">
        <v>72</v>
      </c>
      <c r="D5" s="56" t="str">
        <f ca="1">'Cascade calculation'!B26</f>
        <v>-</v>
      </c>
    </row>
    <row r="6" spans="1:4" x14ac:dyDescent="0.2">
      <c r="A6" s="33" t="s">
        <v>73</v>
      </c>
      <c r="D6" s="56">
        <f ca="1">'Cascade calculation'!B27</f>
        <v>2095</v>
      </c>
    </row>
    <row r="7" spans="1:4" x14ac:dyDescent="0.2">
      <c r="D7" s="56"/>
    </row>
    <row r="8" spans="1:4" x14ac:dyDescent="0.2">
      <c r="A8" s="33" t="s">
        <v>101</v>
      </c>
      <c r="D8" s="56">
        <f ca="1">'Cascade calculation'!B29</f>
        <v>120</v>
      </c>
    </row>
    <row r="9" spans="1:4" x14ac:dyDescent="0.2">
      <c r="A9" s="33" t="s">
        <v>100</v>
      </c>
      <c r="D9" s="56">
        <f ca="1">'Cascade calculation'!B30</f>
        <v>350</v>
      </c>
    </row>
    <row r="10" spans="1:4" x14ac:dyDescent="0.2">
      <c r="A10" s="33" t="s">
        <v>75</v>
      </c>
      <c r="D10" s="56">
        <f ca="1">'Cascade calculation'!B31</f>
        <v>50</v>
      </c>
    </row>
    <row r="11" spans="1:4" x14ac:dyDescent="0.2">
      <c r="A11" s="33" t="s">
        <v>99</v>
      </c>
      <c r="D11" s="56">
        <f ca="1">'Cascade calculation'!B32</f>
        <v>797</v>
      </c>
    </row>
    <row r="12" spans="1:4" x14ac:dyDescent="0.2">
      <c r="A12" s="33" t="s">
        <v>74</v>
      </c>
      <c r="D12" s="56">
        <f ca="1">'Cascade calculation'!B33</f>
        <v>505</v>
      </c>
    </row>
    <row r="13" spans="1:4" x14ac:dyDescent="0.2">
      <c r="A13" s="33" t="s">
        <v>102</v>
      </c>
      <c r="D13" s="56" t="str">
        <f ca="1">'Cascade calculation'!B34</f>
        <v>C2631 37.2 NW 100/114.3 PN6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Cascade calculation</vt:lpstr>
      <vt:lpstr>Tabellen</vt:lpstr>
      <vt:lpstr>Aufstellung</vt:lpstr>
      <vt:lpstr>'Cascade calculation'!Druckbereich</vt:lpstr>
      <vt:lpstr>Name</vt:lpstr>
      <vt:lpstr>Output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Buderus cascade system dimensioning tool for Logamax plus GB272</dc:title>
  <dc:creator>STK5KV</dc:creator>
  <dc:description>Stand 08.11.2023</dc:description>
  <cp:lastModifiedBy>Streltsov Kyryl (HC-CS/PAA4)</cp:lastModifiedBy>
  <cp:revision>23</cp:revision>
  <cp:lastPrinted>2023-11-08T12:44:32Z</cp:lastPrinted>
  <dcterms:created xsi:type="dcterms:W3CDTF">2007-06-12T09:53:52Z</dcterms:created>
  <dcterms:modified xsi:type="dcterms:W3CDTF">2023-11-08T12:44:39Z</dcterms:modified>
  <cp:version>118</cp:version>
</cp:coreProperties>
</file>