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2\Buderus\Heat pumps\Flanders\"/>
    </mc:Choice>
  </mc:AlternateContent>
  <xr:revisionPtr revIDLastSave="0" documentId="13_ncr:1_{4903BAF7-0A33-4CC9-9F16-64ABBB764250}" xr6:coauthVersionLast="47" xr6:coauthVersionMax="47" xr10:uidLastSave="{00000000-0000-0000-0000-000000000000}"/>
  <workbookProtection workbookAlgorithmName="SHA-512" workbookHashValue="sMNmz99O7vQT4PDf9kw1H7ochB48UmUBpMKWQiX5V6u08xsieafHOZppHZ6VB/TcYaQcxfcQLoAJ1vCUZD3sWQ==" workbookSaltValue="vCKplx0Vm/9+NX/8RKyYDg==" workbookSpinCount="100000" lockStructure="1"/>
  <bookViews>
    <workbookView xWindow="28680" yWindow="-120" windowWidth="29040" windowHeight="15840" xr2:uid="{00000000-000D-0000-FFFF-FFFF00000000}"/>
  </bookViews>
  <sheets>
    <sheet name="Nederlands" sheetId="1" r:id="rId1"/>
    <sheet name="Blad2" sheetId="2" state="hidden" r:id="rId2"/>
  </sheets>
  <definedNames>
    <definedName name="_xlnm.Print_Area" localSheetId="1">Blad2!$A$5:$A$91</definedName>
    <definedName name="_xlnm.Print_Area" localSheetId="0">Nederlands!$A$1:$Q$107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5" i="1" l="1"/>
  <c r="K74" i="1"/>
  <c r="K29" i="1"/>
  <c r="K106" i="1"/>
  <c r="K105" i="1"/>
  <c r="K103" i="1"/>
  <c r="K102" i="1"/>
  <c r="K101" i="1"/>
  <c r="K98" i="1"/>
  <c r="K97" i="1"/>
  <c r="K95" i="1"/>
  <c r="K94" i="1"/>
  <c r="K93" i="1"/>
  <c r="K92" i="1"/>
  <c r="K90" i="1"/>
  <c r="K88" i="1"/>
  <c r="K86" i="1"/>
  <c r="K83" i="1"/>
  <c r="K82" i="1"/>
  <c r="K81" i="1"/>
  <c r="K80" i="1"/>
  <c r="K79" i="1"/>
  <c r="K76" i="1"/>
  <c r="K73" i="1"/>
  <c r="K72" i="1"/>
  <c r="K71" i="1"/>
  <c r="K69" i="1"/>
  <c r="K68" i="1"/>
  <c r="K67" i="1"/>
  <c r="K66" i="1"/>
  <c r="K65" i="1"/>
  <c r="K64" i="1"/>
  <c r="M64" i="1" s="1"/>
  <c r="K62" i="1"/>
  <c r="K53" i="1"/>
  <c r="K51" i="1"/>
  <c r="K48" i="1"/>
  <c r="K47" i="1"/>
  <c r="K44" i="1"/>
  <c r="K40" i="1"/>
  <c r="K39" i="1"/>
  <c r="K37" i="1"/>
  <c r="K35" i="1"/>
  <c r="K34" i="1"/>
  <c r="K33" i="1"/>
  <c r="K32" i="1"/>
  <c r="K31" i="1"/>
  <c r="K30" i="1"/>
  <c r="K28" i="1"/>
  <c r="K23" i="1"/>
  <c r="K22" i="1"/>
  <c r="K20" i="1"/>
  <c r="K19" i="1"/>
  <c r="K18" i="1"/>
  <c r="K17" i="1"/>
  <c r="K16" i="1"/>
  <c r="K15" i="1"/>
  <c r="K13" i="1"/>
  <c r="M34" i="1" l="1"/>
  <c r="M33" i="1"/>
  <c r="M32" i="1"/>
  <c r="M31" i="1"/>
  <c r="M29" i="1"/>
  <c r="M40" i="1" l="1"/>
  <c r="R14" i="1" l="1"/>
  <c r="M48" i="1" l="1"/>
  <c r="M37" i="1"/>
  <c r="M65" i="1" l="1"/>
</calcChain>
</file>

<file path=xl/sharedStrings.xml><?xml version="1.0" encoding="utf-8"?>
<sst xmlns="http://schemas.openxmlformats.org/spreadsheetml/2006/main" count="5517" uniqueCount="261">
  <si>
    <t>Merk:</t>
  </si>
  <si>
    <t>Product ID:</t>
  </si>
  <si>
    <t>Elektrische warmtepomp</t>
  </si>
  <si>
    <t>Neen</t>
  </si>
  <si>
    <t>Warmtebron van de verdamper:</t>
  </si>
  <si>
    <t>Enkel buitenlucht</t>
  </si>
  <si>
    <t>Waarde bij ontstentenis voor het rendement:</t>
  </si>
  <si>
    <t>TO-vermogen:</t>
  </si>
  <si>
    <t>Stand-by vermogen:</t>
  </si>
  <si>
    <t>CCH-vermogen:</t>
  </si>
  <si>
    <t>De warmtepomp wordt als actieve koelmachine gebruikt:</t>
  </si>
  <si>
    <t>Ja</t>
  </si>
  <si>
    <t>Correctiefactor op de temperatuurstoename over de condensor</t>
  </si>
  <si>
    <t>Temperatuurstoename van het water gekend:</t>
  </si>
  <si>
    <t>Temperatuurstoename over de condensor</t>
  </si>
  <si>
    <t>Soort toestel:</t>
  </si>
  <si>
    <t>Configuratie van het opslagvat of de warmtewisselaar:</t>
  </si>
  <si>
    <t>Met warmteopslag:</t>
  </si>
  <si>
    <t>L</t>
  </si>
  <si>
    <t>EEI</t>
  </si>
  <si>
    <t>EPB data 2018 Buderus en Bosch warmtepompgamma</t>
  </si>
  <si>
    <t>Merk</t>
  </si>
  <si>
    <t>Product ID</t>
  </si>
  <si>
    <t>Soort Toestel</t>
  </si>
  <si>
    <t>Warmtebron van de verdamper</t>
  </si>
  <si>
    <t>Vermogen ( nominaal of thermisch )</t>
  </si>
  <si>
    <t>Waarde bij ontstentenis van het rendement</t>
  </si>
  <si>
    <t>Poff ( kW)</t>
  </si>
  <si>
    <t>Pto ( kW)</t>
  </si>
  <si>
    <t>Psb ( kW)</t>
  </si>
  <si>
    <t>Pck ( kW)</t>
  </si>
  <si>
    <t>Temperatuur waarbij de SCOP-on of SGUE-n bepaald werd</t>
  </si>
  <si>
    <t>Warmtebron waarvoor SCOP-on of SGUEh werd bepaald</t>
  </si>
  <si>
    <t>Temperatuurstoename van het water gekend</t>
  </si>
  <si>
    <t>Elek. Vermogen van de pomp voor warmtetoevoer naar de verdamper</t>
  </si>
  <si>
    <t>Toestel voor 26/9/2015 op de markt gebracht</t>
  </si>
  <si>
    <t>Configuratie van het opslagvat of de warmtewisselaar</t>
  </si>
  <si>
    <t>Met warmteopslag</t>
  </si>
  <si>
    <t>Capaciteitsprofiel gekend</t>
  </si>
  <si>
    <t>Capaciteitsprofiel</t>
  </si>
  <si>
    <t>Energie-efficiëntie gekend</t>
  </si>
  <si>
    <t>Energie-efficiëntie ŋWH</t>
  </si>
  <si>
    <t>Warmtepomp uitgerust met elektrische weerstand</t>
  </si>
  <si>
    <t>De energie-efficiëntie is bepaald met inbegrip van de elektrische weerstand</t>
  </si>
  <si>
    <t>Directe invoer van het geïnstalleerd vermogen</t>
  </si>
  <si>
    <t>Geïnstalleerd vermogen</t>
  </si>
  <si>
    <t>Type pomp(regeling )</t>
  </si>
  <si>
    <t>EEI gekend</t>
  </si>
  <si>
    <t>Warmtepomp</t>
  </si>
  <si>
    <t>0,07 kW</t>
  </si>
  <si>
    <t>Natlopende circulatiepomp met pompregeling</t>
  </si>
  <si>
    <t>0,14 kW</t>
  </si>
  <si>
    <t>Verwarmingstoestel met een geïntegreerd opslagvat</t>
  </si>
  <si>
    <t>0,09 kW</t>
  </si>
  <si>
    <t>Bodem</t>
  </si>
  <si>
    <t>Pekel</t>
  </si>
  <si>
    <t>Selecteer hier uw warmtepomp</t>
  </si>
  <si>
    <t>Niet van toepassing</t>
  </si>
  <si>
    <t>Gaskleppen en/of ventilatoren aanwezig</t>
  </si>
  <si>
    <t>De opwekker gebruikt brandstoffen voornamelijk uit biomassa</t>
  </si>
  <si>
    <t>Subtype warmtepomp</t>
  </si>
  <si>
    <t>Warmteafgiftemedium van de condensor</t>
  </si>
  <si>
    <t>Water</t>
  </si>
  <si>
    <t>Temperatuurstoename over de condensor:</t>
  </si>
  <si>
    <t>Temperatuur waarbij de SCOP-on of SGUE-h bepaald werd:</t>
  </si>
  <si>
    <t>Vermogen (nominaal of thermisch):</t>
  </si>
  <si>
    <t>Subtype toestel:</t>
  </si>
  <si>
    <t>OPWEKKER</t>
  </si>
  <si>
    <t>Warmteafgiftemedium van de condensor:</t>
  </si>
  <si>
    <t>Toestel is voor 26/9/2015 op de markt gebracht:</t>
  </si>
  <si>
    <t>De opwekker gebruikt brandstoffen voornamelijk uit biomassa:</t>
  </si>
  <si>
    <t>VERWARMING</t>
  </si>
  <si>
    <t>Nominaal vermogen &gt; 400 kW</t>
  </si>
  <si>
    <t>Warmtepomp uitgerust met elektrische weerstand:</t>
  </si>
  <si>
    <t>SANITAIR WARM WATER</t>
  </si>
  <si>
    <t>XL</t>
  </si>
  <si>
    <t>Elektrisch vermogen van de brijnpomp gekend</t>
  </si>
  <si>
    <t>De warmtepomp wordt als actieve koelmachine gebruikt</t>
  </si>
  <si>
    <t>Configuratie van het opslagvat:</t>
  </si>
  <si>
    <t>Capaciteitsprofiel gekend:</t>
  </si>
  <si>
    <t>Capaciteitsprofiel:</t>
  </si>
  <si>
    <t>Energie-efficiëntie gekend:</t>
  </si>
  <si>
    <t>Energie-efficiëntie:</t>
  </si>
  <si>
    <t>Vermogensbereik:</t>
  </si>
  <si>
    <t>Vermogensbereik</t>
  </si>
  <si>
    <t>≤ 70</t>
  </si>
  <si>
    <t>Eén uniek opslagvat voor 2 opwekkers</t>
  </si>
  <si>
    <t>Vermogen in uit-stand:</t>
  </si>
  <si>
    <r>
      <t>Invoer van SCOP-</t>
    </r>
    <r>
      <rPr>
        <sz val="9"/>
        <color theme="1"/>
        <rFont val="Bosch Office Sans"/>
      </rPr>
      <t>ON/</t>
    </r>
  </si>
  <si>
    <r>
      <rPr>
        <sz val="10"/>
        <color theme="1"/>
        <rFont val="Arial"/>
        <family val="2"/>
      </rPr>
      <t>ր</t>
    </r>
    <r>
      <rPr>
        <sz val="12"/>
        <color theme="1"/>
        <rFont val="Bosch Office Sans"/>
      </rPr>
      <t xml:space="preserve">s </t>
    </r>
    <r>
      <rPr>
        <sz val="10"/>
        <color theme="1"/>
        <rFont val="Bosch Office Sans"/>
      </rPr>
      <t>55°C:</t>
    </r>
    <r>
      <rPr>
        <sz val="12"/>
        <color theme="1"/>
        <rFont val="Bosch Office Sans"/>
      </rPr>
      <t xml:space="preserve"> </t>
    </r>
  </si>
  <si>
    <r>
      <t>Invoer van SCOP</t>
    </r>
    <r>
      <rPr>
        <b/>
        <u/>
        <sz val="10"/>
        <color theme="1"/>
        <rFont val="Calibri"/>
        <family val="2"/>
        <scheme val="minor"/>
      </rPr>
      <t>on</t>
    </r>
  </si>
  <si>
    <r>
      <t>Vereenvoudige berekening SCOP-</t>
    </r>
    <r>
      <rPr>
        <sz val="9"/>
        <color theme="1"/>
        <rFont val="Arial"/>
        <family val="2"/>
      </rPr>
      <t>on</t>
    </r>
  </si>
  <si>
    <t>րS 55°C:</t>
  </si>
  <si>
    <t>Buderus</t>
  </si>
  <si>
    <t>WPLS 2,2 RE</t>
  </si>
  <si>
    <t>WPLS 4,2 RE</t>
  </si>
  <si>
    <t>WPLS 4,2 RE + SH290 RS B</t>
  </si>
  <si>
    <t>WPLS 6,2 RE</t>
  </si>
  <si>
    <t>WPLS 6,2 RE + SH290 RS B</t>
  </si>
  <si>
    <t>WPLS 8,2 RE</t>
  </si>
  <si>
    <t>WPLS 11s,2 RE</t>
  </si>
  <si>
    <t>WPLS 11t,2 RE</t>
  </si>
  <si>
    <t>WPLS 13s,2 RE</t>
  </si>
  <si>
    <t>WPLS 13t,2 RE</t>
  </si>
  <si>
    <t>WPLS 15s,2 RE</t>
  </si>
  <si>
    <t>WPLS 15t,2 RE</t>
  </si>
  <si>
    <t>WPLS 2,2 RB</t>
  </si>
  <si>
    <t>WPLS 4,2 RB</t>
  </si>
  <si>
    <t>WPLS 6,2 RB</t>
  </si>
  <si>
    <t>WPLS 8,2 RB</t>
  </si>
  <si>
    <t>WPLS 11s,2 RB</t>
  </si>
  <si>
    <t>WPLS 11t,2 RB</t>
  </si>
  <si>
    <t>WPLS 13s,2 RB</t>
  </si>
  <si>
    <t>WPLS 13t,2 RB</t>
  </si>
  <si>
    <t>WPLS 15s,2 RB</t>
  </si>
  <si>
    <t>WPLS 15t,2 RB</t>
  </si>
  <si>
    <t>WPLS 2,2 RT</t>
  </si>
  <si>
    <t>WPLS 4,2 RT</t>
  </si>
  <si>
    <t>WPLS 6,2 RT</t>
  </si>
  <si>
    <t>WPLS 8,2 RT</t>
  </si>
  <si>
    <t>WPLS 11s,2 RT</t>
  </si>
  <si>
    <t>WPLS 11t,2 RT</t>
  </si>
  <si>
    <t>WPLS 13s,2 RT</t>
  </si>
  <si>
    <t>WPLS 13t,2 RT</t>
  </si>
  <si>
    <t>WPLS 15s,2 RT</t>
  </si>
  <si>
    <t>WPLS 15t,2 RT</t>
  </si>
  <si>
    <t>WPLS 2,2 RTS</t>
  </si>
  <si>
    <t>WPLS 4,2 RTS</t>
  </si>
  <si>
    <t>WPLS 6,2 RTS</t>
  </si>
  <si>
    <t>WPLS 8,2 RTS</t>
  </si>
  <si>
    <t>WPLS 11s,2 RTS</t>
  </si>
  <si>
    <t>WPLS 11t,2 RTS</t>
  </si>
  <si>
    <t>WPLS 13s,2 RTS</t>
  </si>
  <si>
    <t>WPLS 13t,2 RTS</t>
  </si>
  <si>
    <t>WPLS 15s,2 RTS</t>
  </si>
  <si>
    <t>WPLS 15t,2 RTS</t>
  </si>
  <si>
    <t>WPL 4 ARE</t>
  </si>
  <si>
    <t>WPL 6 ARE</t>
  </si>
  <si>
    <t>WPL 6 ARE SH290 RS B</t>
  </si>
  <si>
    <t>WPL 8 ARE</t>
  </si>
  <si>
    <t>WPL 11s ARE</t>
  </si>
  <si>
    <t>WPL 11t ARE</t>
  </si>
  <si>
    <t>WPL 14t ARE</t>
  </si>
  <si>
    <t>WPL 4 ARB</t>
  </si>
  <si>
    <t>WPL 6 ARB</t>
  </si>
  <si>
    <t>WPL 8 ARB</t>
  </si>
  <si>
    <t>WPL 11s ARB</t>
  </si>
  <si>
    <t>WPL 11t ARB</t>
  </si>
  <si>
    <t>WPL 14t ARB</t>
  </si>
  <si>
    <t>WPL 4 ART</t>
  </si>
  <si>
    <t>WPL 6 ART</t>
  </si>
  <si>
    <t>WPL 8 ART</t>
  </si>
  <si>
    <t>WPL 11s ART</t>
  </si>
  <si>
    <t>WPL 11t ART</t>
  </si>
  <si>
    <t>WPL 14t ART</t>
  </si>
  <si>
    <t>WPL 4 ARTS</t>
  </si>
  <si>
    <t>WPL 6 ARTS</t>
  </si>
  <si>
    <t>WPL 8 ARTS</t>
  </si>
  <si>
    <t>WPL 11s ARTS</t>
  </si>
  <si>
    <t>WPL 11t ARTS</t>
  </si>
  <si>
    <t>WPL 14t ARTS</t>
  </si>
  <si>
    <t>ja</t>
  </si>
  <si>
    <t>Hulpenergie circulatiepompen</t>
  </si>
  <si>
    <t>Directe invoer van het geïnstalleerd vermogen:</t>
  </si>
  <si>
    <t>Geïnstalleerd vermogen:</t>
  </si>
  <si>
    <t>Type pomp(regeling)</t>
  </si>
  <si>
    <t>EEI gekend:</t>
  </si>
  <si>
    <t>EEI:</t>
  </si>
  <si>
    <t>WPL 8 ARE + HR300</t>
  </si>
  <si>
    <t>WPLS 8,2 RE + HR300</t>
  </si>
  <si>
    <t>WPLS 11s,2 RE + HR300</t>
  </si>
  <si>
    <t>WPLS 13s,2 RE + HR300</t>
  </si>
  <si>
    <t>WPLS 15s,2 RE + HR300</t>
  </si>
  <si>
    <t>Correctiefactor voor het temperatuursverschil tussen de warmtebon en de inlaattemperatuur van de verdamper</t>
  </si>
  <si>
    <r>
      <t>Warmtebron waarvoor SCOP</t>
    </r>
    <r>
      <rPr>
        <sz val="9"/>
        <color theme="1"/>
        <rFont val="Bosch Office Sans"/>
      </rPr>
      <t xml:space="preserve">on </t>
    </r>
    <r>
      <rPr>
        <sz val="10"/>
        <color theme="1"/>
        <rFont val="Bosch Office Sans"/>
      </rPr>
      <t>of SGUE</t>
    </r>
    <r>
      <rPr>
        <sz val="9"/>
        <color theme="1"/>
        <rFont val="Bosch Office Sans"/>
      </rPr>
      <t xml:space="preserve">h </t>
    </r>
    <r>
      <rPr>
        <sz val="10"/>
        <color theme="1"/>
        <rFont val="Bosch Office Sans"/>
      </rPr>
      <t>werd bepaald:</t>
    </r>
  </si>
  <si>
    <t xml:space="preserve">Correctiefactor voor het elektriciteitsverbruik van een pomp op het circuit naar de verdamper </t>
  </si>
  <si>
    <t>Elektrisch vermogen van de pomp gekend:</t>
  </si>
  <si>
    <t>Elek. vermogen van de pomp voor warmtetoevoer naar de verdamper:</t>
  </si>
  <si>
    <t>Toepassing van de Ecodesign-richtlijn</t>
  </si>
  <si>
    <t>Toepassing van de richtlijn Ecodesign SWW</t>
  </si>
  <si>
    <t>Opslagcapaciteit:</t>
  </si>
  <si>
    <t>Directe verwarming</t>
  </si>
  <si>
    <t>Dikte van de isolatie van het opslagvat kleiner dan 20mm:</t>
  </si>
  <si>
    <t>Directe verwarming:</t>
  </si>
  <si>
    <t>het toestel staat buiten het beschermd volume:</t>
  </si>
  <si>
    <t>Gaskleppen en/of ventilatoren aanwezig:</t>
  </si>
  <si>
    <t>Niet preferente opwekker</t>
  </si>
  <si>
    <t>zelf in te vullen indien van toepassing</t>
  </si>
  <si>
    <t>zie productspecificaties v/d tank</t>
  </si>
  <si>
    <t>WSW186-6 T180</t>
  </si>
  <si>
    <t>WSW186-8 T180</t>
  </si>
  <si>
    <t>WSW186-12 T180</t>
  </si>
  <si>
    <t>WSW186-16 T180</t>
  </si>
  <si>
    <t xml:space="preserve">WSW186-6 </t>
  </si>
  <si>
    <t xml:space="preserve">WSW186-8 </t>
  </si>
  <si>
    <t>WSW186-12</t>
  </si>
  <si>
    <t>WSW186-16</t>
  </si>
  <si>
    <t>0,075 kW</t>
  </si>
  <si>
    <t>0,077 kW</t>
  </si>
  <si>
    <t>Het toestel staat buiten het beschermd volume:</t>
  </si>
  <si>
    <t>Toepassing van de richtlijn Ecodesign verwarming</t>
  </si>
  <si>
    <t>Het toestel staat buiten het beschermd volume</t>
  </si>
  <si>
    <t>WLW196i 4 ART</t>
  </si>
  <si>
    <t>WLW196i 6 ART</t>
  </si>
  <si>
    <t>WLW196i 4 ARE</t>
  </si>
  <si>
    <t>WLW196i 6 ARE</t>
  </si>
  <si>
    <t>WLW196i 4 ARB</t>
  </si>
  <si>
    <t>WLW196i 6 ARB</t>
  </si>
  <si>
    <t>WLW166i-4 SP AR T190</t>
  </si>
  <si>
    <t>WLW166i-6 SP AR T190</t>
  </si>
  <si>
    <t>WLW166i-8 SP AR T190</t>
  </si>
  <si>
    <t>WLW166i-10 SP AR T190</t>
  </si>
  <si>
    <t>WLW166i-12 SP AR T190</t>
  </si>
  <si>
    <t>WLW166i-14 SP AR T190</t>
  </si>
  <si>
    <t>WLW166i-10 SP AR P3 T190</t>
  </si>
  <si>
    <t>WLW166i-12 SP AR P3 T190</t>
  </si>
  <si>
    <t>WLW166i-14 SP AR P3 T190</t>
  </si>
  <si>
    <t>WLW166i-4 SP AR E</t>
  </si>
  <si>
    <t>WLW166i-6 SP AR E</t>
  </si>
  <si>
    <t>WLW166i-8 SP AR E</t>
  </si>
  <si>
    <t>WLW166i-10 SP AR E</t>
  </si>
  <si>
    <t>WLW166i-12 SP AR E</t>
  </si>
  <si>
    <t>WLW166i-14 SP AR E</t>
  </si>
  <si>
    <t>WLW166i-10 SP AR P3 E</t>
  </si>
  <si>
    <t>WLW166i-12 SP AR P3 E</t>
  </si>
  <si>
    <t>WLW166i-14 SP AR P3 E</t>
  </si>
  <si>
    <t>WLW166i-4 SP AR B</t>
  </si>
  <si>
    <t>WLW166i-6 SP AR B</t>
  </si>
  <si>
    <t>WLW166i-8 SP AR B</t>
  </si>
  <si>
    <t>WLW166i-10 SP AR B</t>
  </si>
  <si>
    <t>WLW166i-12 SP AR B</t>
  </si>
  <si>
    <t>WLW166i-14 SP AR B</t>
  </si>
  <si>
    <t>WLW166i-10 SP AR P3 B</t>
  </si>
  <si>
    <t>WLW166i-12 SP AR P3 B</t>
  </si>
  <si>
    <t>WLW166i-14 SP AR P3 B</t>
  </si>
  <si>
    <t xml:space="preserve">Configuratie van het opslagvat </t>
  </si>
  <si>
    <t>Opslagcapaciteit</t>
  </si>
  <si>
    <t>Dikte van de isolatie van het opslagvat kleiner dan 20 mm</t>
  </si>
  <si>
    <t>Dit stavingscertificaat is geldig vanaf 01/1/2022</t>
  </si>
  <si>
    <t>te bepalen door de Energiedeskundige</t>
  </si>
  <si>
    <t>EW</t>
  </si>
  <si>
    <t>Elektrische weerstandsverwarming</t>
  </si>
  <si>
    <t>Vermogen nominaal of thermisch</t>
  </si>
  <si>
    <t>9 kW</t>
  </si>
  <si>
    <t>N.V.T.</t>
  </si>
  <si>
    <t>≤ 70 kW</t>
  </si>
  <si>
    <t>De technische specificaties in dit stavingscertificaat kunnen worden gebruikt voor de ingave van opwekkingstoestellen voor verwarming en sanitair warm water in de EPB-software. Indien nodig, kunnen de officiële testresultaten, die dit certificaat staven, opgevraagd worden door de bevoegde instanties. (deze test werd uitgevoerd volgens de Ecodesign-richtlijn, meer bepaald volgens de Europese Verordeningen (EU) n°811/2013 en n°813/2013)</t>
  </si>
  <si>
    <t>WLW166i-4 SP AR E + HR300</t>
  </si>
  <si>
    <t>WLW166i-6 SP AR E + HR300</t>
  </si>
  <si>
    <t>WSW186-6 + HR300</t>
  </si>
  <si>
    <t>WSW186-8 + HR300</t>
  </si>
  <si>
    <t>WSW186-12 + HR300</t>
  </si>
  <si>
    <t>WSW186-16 + HR300</t>
  </si>
  <si>
    <t>WLW166i-8 SP AR E + HR300</t>
  </si>
  <si>
    <t>WLW166i-10 SP AR E + HR300</t>
  </si>
  <si>
    <t>WLW166i-12 SP AR E + HR300</t>
  </si>
  <si>
    <t>WLW166i-14 SP AR E + HR300</t>
  </si>
  <si>
    <t>6kW</t>
  </si>
  <si>
    <t>128,8</t>
  </si>
  <si>
    <t>112,7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</si>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</sst>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Bosch Office Sans"/>
    </font>
    <font>
      <sz val="9"/>
      <color theme="1"/>
      <name val="Bosch Office Sans"/>
    </font>
    <font>
      <sz val="10"/>
      <color theme="1"/>
      <name val="Bosch Office Sans"/>
    </font>
    <font>
      <b/>
      <sz val="10"/>
      <color theme="1"/>
      <name val="Bosch Office Sans"/>
    </font>
    <font>
      <i/>
      <sz val="9"/>
      <color theme="1"/>
      <name val="Bosch Office Sans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theme="1"/>
      <name val="Bosch Office Sans"/>
    </font>
    <font>
      <i/>
      <sz val="10"/>
      <color theme="1"/>
      <name val="Bosch Office Sans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2"/>
      <color theme="1"/>
      <name val="Bosch Office Sans"/>
    </font>
    <font>
      <b/>
      <u/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i/>
      <sz val="9"/>
      <color theme="1"/>
      <name val="Bosch Office Sans"/>
    </font>
    <font>
      <b/>
      <u/>
      <sz val="10"/>
      <color theme="1"/>
      <name val="Bosch Office Sans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8" fillId="0" borderId="0"/>
  </cellStyleXfs>
  <cellXfs count="71">
    <xf numFmtId="0" fontId="0" fillId="0" borderId="0" xfId="0"/>
    <xf numFmtId="0" fontId="3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vertical="top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left" vertical="top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0" fontId="0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7" fillId="0" borderId="0" xfId="0" applyFont="1" applyFill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0" fillId="0" borderId="0" xfId="0" applyFill="1"/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12" fillId="0" borderId="0" xfId="0" applyFont="1" applyFill="1"/>
    <xf numFmtId="0" fontId="0" fillId="0" borderId="0" xfId="0" applyFill="1" applyAlignment="1">
      <alignment horizontal="left"/>
    </xf>
    <xf numFmtId="0" fontId="1" fillId="0" borderId="0" xfId="0" applyFont="1" applyFill="1"/>
    <xf numFmtId="0" fontId="4" fillId="2" borderId="0" xfId="0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7" fillId="0" borderId="0" xfId="0" applyFont="1" applyFill="1" applyAlignment="1">
      <alignment wrapText="1"/>
    </xf>
    <xf numFmtId="0" fontId="1" fillId="2" borderId="0" xfId="0" applyFont="1" applyFill="1" applyAlignment="1" applyProtection="1">
      <alignment vertical="top" wrapText="1"/>
      <protection hidden="1"/>
    </xf>
    <xf numFmtId="0" fontId="16" fillId="2" borderId="0" xfId="0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horizontal="left" vertical="top" wrapText="1"/>
      <protection hidden="1"/>
    </xf>
    <xf numFmtId="0" fontId="16" fillId="2" borderId="0" xfId="0" applyFont="1" applyFill="1" applyAlignment="1" applyProtection="1">
      <alignment horizontal="left" vertical="top" wrapText="1"/>
      <protection hidden="1"/>
    </xf>
    <xf numFmtId="0" fontId="17" fillId="2" borderId="0" xfId="0" applyFont="1" applyFill="1" applyAlignment="1" applyProtection="1">
      <alignment vertical="top"/>
      <protection hidden="1"/>
    </xf>
    <xf numFmtId="0" fontId="0" fillId="0" borderId="0" xfId="0" applyFill="1" applyAlignment="1"/>
    <xf numFmtId="0" fontId="7" fillId="0" borderId="0" xfId="0" applyFont="1" applyFill="1" applyAlignment="1">
      <alignment horizontal="center" wrapText="1"/>
    </xf>
    <xf numFmtId="0" fontId="1" fillId="2" borderId="0" xfId="0" applyFont="1" applyFill="1" applyAlignment="1" applyProtection="1">
      <alignment horizontal="left" vertical="top"/>
      <protection hidden="1"/>
    </xf>
    <xf numFmtId="164" fontId="0" fillId="0" borderId="0" xfId="0" applyNumberFormat="1" applyFill="1"/>
    <xf numFmtId="1" fontId="0" fillId="0" borderId="0" xfId="0" applyNumberFormat="1" applyFill="1"/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164" fontId="0" fillId="0" borderId="0" xfId="0" applyNumberFormat="1" applyFill="1" applyAlignment="1">
      <alignment horizontal="left"/>
    </xf>
    <xf numFmtId="0" fontId="4" fillId="2" borderId="0" xfId="0" applyFont="1" applyFill="1" applyAlignment="1" applyProtection="1">
      <alignment horizontal="left" vertical="top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8" fillId="0" borderId="0" xfId="0" applyFont="1" applyFill="1" applyAlignment="1">
      <alignment horizontal="center" wrapText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0" fillId="0" borderId="0" xfId="0" applyAlignment="1">
      <alignment horizontal="left"/>
    </xf>
    <xf numFmtId="49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left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6" fillId="2" borderId="0" xfId="0" applyFont="1" applyFill="1" applyAlignment="1" applyProtection="1">
      <alignment horizontal="left" vertical="top"/>
      <protection hidden="1"/>
    </xf>
    <xf numFmtId="0" fontId="0" fillId="2" borderId="0" xfId="0" applyFill="1" applyAlignment="1" applyProtection="1">
      <alignment horizontal="left" vertical="top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2" fontId="1" fillId="2" borderId="0" xfId="0" applyNumberFormat="1" applyFont="1" applyFill="1" applyAlignment="1" applyProtection="1">
      <alignment horizontal="left" vertical="top"/>
      <protection hidden="1"/>
    </xf>
  </cellXfs>
  <cellStyles count="2">
    <cellStyle name="Normal" xfId="0" builtinId="0"/>
    <cellStyle name="Обычный 3" xfId="1" xr:uid="{00000000-0005-0000-0000-000001000000}"/>
  </cellStyles>
  <dxfs count="42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100778</xdr:colOff>
      <xdr:row>1</xdr:row>
      <xdr:rowOff>91788</xdr:rowOff>
    </xdr:from>
    <xdr:to>
      <xdr:col>14</xdr:col>
      <xdr:colOff>306984</xdr:colOff>
      <xdr:row>2</xdr:row>
      <xdr:rowOff>28618</xdr:rowOff>
    </xdr:to>
    <xdr:grpSp>
      <xdr:nvGrpSpPr>
        <xdr:cNvPr id="12" name="Groe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4558478" y="301338"/>
          <a:ext cx="549106" cy="98755"/>
          <a:chOff x="8853" y="1037"/>
          <a:chExt cx="1727" cy="323"/>
        </a:xfrm>
      </xdr:grpSpPr>
      <xdr:sp macro="" textlink="">
        <xdr:nvSpPr>
          <xdr:cNvPr id="16" name="AutoShape 12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9950" y="1099"/>
            <a:ext cx="142" cy="179"/>
          </a:xfrm>
          <a:custGeom>
            <a:avLst/>
            <a:gdLst>
              <a:gd name="T0" fmla="+- 0 10015 9950"/>
              <a:gd name="T1" fmla="*/ T0 w 142"/>
              <a:gd name="T2" fmla="+- 0 1105 1099"/>
              <a:gd name="T3" fmla="*/ 1105 h 179"/>
              <a:gd name="T4" fmla="+- 0 9950 9950"/>
              <a:gd name="T5" fmla="*/ T4 w 142"/>
              <a:gd name="T6" fmla="+- 0 1105 1099"/>
              <a:gd name="T7" fmla="*/ 1105 h 179"/>
              <a:gd name="T8" fmla="+- 0 9950 9950"/>
              <a:gd name="T9" fmla="*/ T8 w 142"/>
              <a:gd name="T10" fmla="+- 0 1277 1099"/>
              <a:gd name="T11" fmla="*/ 1277 h 179"/>
              <a:gd name="T12" fmla="+- 0 10018 9950"/>
              <a:gd name="T13" fmla="*/ T12 w 142"/>
              <a:gd name="T14" fmla="+- 0 1277 1099"/>
              <a:gd name="T15" fmla="*/ 1277 h 179"/>
              <a:gd name="T16" fmla="+- 0 10018 9950"/>
              <a:gd name="T17" fmla="*/ T16 w 142"/>
              <a:gd name="T18" fmla="+- 0 1201 1099"/>
              <a:gd name="T19" fmla="*/ 1201 h 179"/>
              <a:gd name="T20" fmla="+- 0 10021 9950"/>
              <a:gd name="T21" fmla="*/ T20 w 142"/>
              <a:gd name="T22" fmla="+- 0 1181 1099"/>
              <a:gd name="T23" fmla="*/ 1181 h 179"/>
              <a:gd name="T24" fmla="+- 0 10030 9950"/>
              <a:gd name="T25" fmla="*/ T24 w 142"/>
              <a:gd name="T26" fmla="+- 0 1166 1099"/>
              <a:gd name="T27" fmla="*/ 1166 h 179"/>
              <a:gd name="T28" fmla="+- 0 10045 9950"/>
              <a:gd name="T29" fmla="*/ T28 w 142"/>
              <a:gd name="T30" fmla="+- 0 1155 1099"/>
              <a:gd name="T31" fmla="*/ 1155 h 179"/>
              <a:gd name="T32" fmla="+- 0 10066 9950"/>
              <a:gd name="T33" fmla="*/ T32 w 142"/>
              <a:gd name="T34" fmla="+- 0 1149 1099"/>
              <a:gd name="T35" fmla="*/ 1149 h 179"/>
              <a:gd name="T36" fmla="+- 0 10078 9950"/>
              <a:gd name="T37" fmla="*/ T36 w 142"/>
              <a:gd name="T38" fmla="+- 0 1148 1099"/>
              <a:gd name="T39" fmla="*/ 1148 h 179"/>
              <a:gd name="T40" fmla="+- 0 10091 9950"/>
              <a:gd name="T41" fmla="*/ T40 w 142"/>
              <a:gd name="T42" fmla="+- 0 1148 1099"/>
              <a:gd name="T43" fmla="*/ 1148 h 179"/>
              <a:gd name="T44" fmla="+- 0 10091 9950"/>
              <a:gd name="T45" fmla="*/ T44 w 142"/>
              <a:gd name="T46" fmla="+- 0 1141 1099"/>
              <a:gd name="T47" fmla="*/ 1141 h 179"/>
              <a:gd name="T48" fmla="+- 0 10015 9950"/>
              <a:gd name="T49" fmla="*/ T48 w 142"/>
              <a:gd name="T50" fmla="+- 0 1141 1099"/>
              <a:gd name="T51" fmla="*/ 1141 h 179"/>
              <a:gd name="T52" fmla="+- 0 10015 9950"/>
              <a:gd name="T53" fmla="*/ T52 w 142"/>
              <a:gd name="T54" fmla="+- 0 1105 1099"/>
              <a:gd name="T55" fmla="*/ 1105 h 179"/>
              <a:gd name="T56" fmla="+- 0 10091 9950"/>
              <a:gd name="T57" fmla="*/ T56 w 142"/>
              <a:gd name="T58" fmla="+- 0 1148 1099"/>
              <a:gd name="T59" fmla="*/ 1148 h 179"/>
              <a:gd name="T60" fmla="+- 0 10078 9950"/>
              <a:gd name="T61" fmla="*/ T60 w 142"/>
              <a:gd name="T62" fmla="+- 0 1148 1099"/>
              <a:gd name="T63" fmla="*/ 1148 h 179"/>
              <a:gd name="T64" fmla="+- 0 10084 9950"/>
              <a:gd name="T65" fmla="*/ T64 w 142"/>
              <a:gd name="T66" fmla="+- 0 1149 1099"/>
              <a:gd name="T67" fmla="*/ 1149 h 179"/>
              <a:gd name="T68" fmla="+- 0 10091 9950"/>
              <a:gd name="T69" fmla="*/ T68 w 142"/>
              <a:gd name="T70" fmla="+- 0 1150 1099"/>
              <a:gd name="T71" fmla="*/ 1150 h 179"/>
              <a:gd name="T72" fmla="+- 0 10091 9950"/>
              <a:gd name="T73" fmla="*/ T72 w 142"/>
              <a:gd name="T74" fmla="+- 0 1148 1099"/>
              <a:gd name="T75" fmla="*/ 1148 h 179"/>
              <a:gd name="T76" fmla="+- 0 10091 9950"/>
              <a:gd name="T77" fmla="*/ T76 w 142"/>
              <a:gd name="T78" fmla="+- 0 1099 1099"/>
              <a:gd name="T79" fmla="*/ 1099 h 179"/>
              <a:gd name="T80" fmla="+- 0 10062 9950"/>
              <a:gd name="T81" fmla="*/ T80 w 142"/>
              <a:gd name="T82" fmla="+- 0 1101 1099"/>
              <a:gd name="T83" fmla="*/ 1101 h 179"/>
              <a:gd name="T84" fmla="+- 0 10040 9950"/>
              <a:gd name="T85" fmla="*/ T84 w 142"/>
              <a:gd name="T86" fmla="+- 0 1108 1099"/>
              <a:gd name="T87" fmla="*/ 1108 h 179"/>
              <a:gd name="T88" fmla="+- 0 10025 9950"/>
              <a:gd name="T89" fmla="*/ T88 w 142"/>
              <a:gd name="T90" fmla="+- 0 1121 1099"/>
              <a:gd name="T91" fmla="*/ 1121 h 179"/>
              <a:gd name="T92" fmla="+- 0 10016 9950"/>
              <a:gd name="T93" fmla="*/ T92 w 142"/>
              <a:gd name="T94" fmla="+- 0 1141 1099"/>
              <a:gd name="T95" fmla="*/ 1141 h 179"/>
              <a:gd name="T96" fmla="+- 0 10091 9950"/>
              <a:gd name="T97" fmla="*/ T96 w 142"/>
              <a:gd name="T98" fmla="+- 0 1141 1099"/>
              <a:gd name="T99" fmla="*/ 1141 h 179"/>
              <a:gd name="T100" fmla="+- 0 10091 9950"/>
              <a:gd name="T101" fmla="*/ T100 w 142"/>
              <a:gd name="T102" fmla="+- 0 1099 1099"/>
              <a:gd name="T103" fmla="*/ 1099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142" h="179">
                <a:moveTo>
                  <a:pt x="65" y="6"/>
                </a:moveTo>
                <a:lnTo>
                  <a:pt x="0" y="6"/>
                </a:lnTo>
                <a:lnTo>
                  <a:pt x="0" y="178"/>
                </a:lnTo>
                <a:lnTo>
                  <a:pt x="68" y="178"/>
                </a:lnTo>
                <a:lnTo>
                  <a:pt x="68" y="102"/>
                </a:lnTo>
                <a:lnTo>
                  <a:pt x="71" y="82"/>
                </a:lnTo>
                <a:lnTo>
                  <a:pt x="80" y="67"/>
                </a:lnTo>
                <a:lnTo>
                  <a:pt x="95" y="56"/>
                </a:lnTo>
                <a:lnTo>
                  <a:pt x="116" y="50"/>
                </a:lnTo>
                <a:lnTo>
                  <a:pt x="128" y="49"/>
                </a:lnTo>
                <a:lnTo>
                  <a:pt x="141" y="49"/>
                </a:lnTo>
                <a:lnTo>
                  <a:pt x="141" y="42"/>
                </a:lnTo>
                <a:lnTo>
                  <a:pt x="65" y="42"/>
                </a:lnTo>
                <a:lnTo>
                  <a:pt x="65" y="6"/>
                </a:lnTo>
                <a:close/>
                <a:moveTo>
                  <a:pt x="141" y="49"/>
                </a:moveTo>
                <a:lnTo>
                  <a:pt x="128" y="49"/>
                </a:lnTo>
                <a:lnTo>
                  <a:pt x="134" y="50"/>
                </a:lnTo>
                <a:lnTo>
                  <a:pt x="141" y="51"/>
                </a:lnTo>
                <a:lnTo>
                  <a:pt x="141" y="49"/>
                </a:lnTo>
                <a:close/>
                <a:moveTo>
                  <a:pt x="141" y="0"/>
                </a:moveTo>
                <a:lnTo>
                  <a:pt x="112" y="2"/>
                </a:lnTo>
                <a:lnTo>
                  <a:pt x="90" y="9"/>
                </a:lnTo>
                <a:lnTo>
                  <a:pt x="75" y="22"/>
                </a:lnTo>
                <a:lnTo>
                  <a:pt x="66" y="42"/>
                </a:lnTo>
                <a:lnTo>
                  <a:pt x="141" y="42"/>
                </a:lnTo>
                <a:lnTo>
                  <a:pt x="14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pic>
        <xdr:nvPicPr>
          <xdr:cNvPr id="17" name="Picture 13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58" y="1096"/>
            <a:ext cx="222" cy="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77" y="1097"/>
            <a:ext cx="240" cy="1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5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51" y="1106"/>
            <a:ext cx="216" cy="1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0" name="AutoShape 16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10112" y="1105"/>
            <a:ext cx="216" cy="179"/>
          </a:xfrm>
          <a:custGeom>
            <a:avLst/>
            <a:gdLst>
              <a:gd name="T0" fmla="+- 0 10112 10112"/>
              <a:gd name="T1" fmla="*/ T0 w 216"/>
              <a:gd name="T2" fmla="+- 0 1105 1105"/>
              <a:gd name="T3" fmla="*/ 1105 h 179"/>
              <a:gd name="T4" fmla="+- 0 10112 10112"/>
              <a:gd name="T5" fmla="*/ T4 w 216"/>
              <a:gd name="T6" fmla="+- 0 1206 1105"/>
              <a:gd name="T7" fmla="*/ 1206 h 179"/>
              <a:gd name="T8" fmla="+- 0 10119 10112"/>
              <a:gd name="T9" fmla="*/ T8 w 216"/>
              <a:gd name="T10" fmla="+- 0 1239 1105"/>
              <a:gd name="T11" fmla="*/ 1239 h 179"/>
              <a:gd name="T12" fmla="+- 0 10138 10112"/>
              <a:gd name="T13" fmla="*/ T12 w 216"/>
              <a:gd name="T14" fmla="+- 0 1263 1105"/>
              <a:gd name="T15" fmla="*/ 1263 h 179"/>
              <a:gd name="T16" fmla="+- 0 10165 10112"/>
              <a:gd name="T17" fmla="*/ T16 w 216"/>
              <a:gd name="T18" fmla="+- 0 1278 1105"/>
              <a:gd name="T19" fmla="*/ 1278 h 179"/>
              <a:gd name="T20" fmla="+- 0 10196 10112"/>
              <a:gd name="T21" fmla="*/ T20 w 216"/>
              <a:gd name="T22" fmla="+- 0 1283 1105"/>
              <a:gd name="T23" fmla="*/ 1283 h 179"/>
              <a:gd name="T24" fmla="+- 0 10214 10112"/>
              <a:gd name="T25" fmla="*/ T24 w 216"/>
              <a:gd name="T26" fmla="+- 0 1281 1105"/>
              <a:gd name="T27" fmla="*/ 1281 h 179"/>
              <a:gd name="T28" fmla="+- 0 10231 10112"/>
              <a:gd name="T29" fmla="*/ T28 w 216"/>
              <a:gd name="T30" fmla="+- 0 1276 1105"/>
              <a:gd name="T31" fmla="*/ 1276 h 179"/>
              <a:gd name="T32" fmla="+- 0 10246 10112"/>
              <a:gd name="T33" fmla="*/ T32 w 216"/>
              <a:gd name="T34" fmla="+- 0 1268 1105"/>
              <a:gd name="T35" fmla="*/ 1268 h 179"/>
              <a:gd name="T36" fmla="+- 0 10260 10112"/>
              <a:gd name="T37" fmla="*/ T36 w 216"/>
              <a:gd name="T38" fmla="+- 0 1257 1105"/>
              <a:gd name="T39" fmla="*/ 1257 h 179"/>
              <a:gd name="T40" fmla="+- 0 10328 10112"/>
              <a:gd name="T41" fmla="*/ T40 w 216"/>
              <a:gd name="T42" fmla="+- 0 1257 1105"/>
              <a:gd name="T43" fmla="*/ 1257 h 179"/>
              <a:gd name="T44" fmla="+- 0 10328 10112"/>
              <a:gd name="T45" fmla="*/ T44 w 216"/>
              <a:gd name="T46" fmla="+- 0 1240 1105"/>
              <a:gd name="T47" fmla="*/ 1240 h 179"/>
              <a:gd name="T48" fmla="+- 0 10220 10112"/>
              <a:gd name="T49" fmla="*/ T48 w 216"/>
              <a:gd name="T50" fmla="+- 0 1240 1105"/>
              <a:gd name="T51" fmla="*/ 1240 h 179"/>
              <a:gd name="T52" fmla="+- 0 10203 10112"/>
              <a:gd name="T53" fmla="*/ T52 w 216"/>
              <a:gd name="T54" fmla="+- 0 1237 1105"/>
              <a:gd name="T55" fmla="*/ 1237 h 179"/>
              <a:gd name="T56" fmla="+- 0 10191 10112"/>
              <a:gd name="T57" fmla="*/ T56 w 216"/>
              <a:gd name="T58" fmla="+- 0 1227 1105"/>
              <a:gd name="T59" fmla="*/ 1227 h 179"/>
              <a:gd name="T60" fmla="+- 0 10183 10112"/>
              <a:gd name="T61" fmla="*/ T60 w 216"/>
              <a:gd name="T62" fmla="+- 0 1214 1105"/>
              <a:gd name="T63" fmla="*/ 1214 h 179"/>
              <a:gd name="T64" fmla="+- 0 10180 10112"/>
              <a:gd name="T65" fmla="*/ T64 w 216"/>
              <a:gd name="T66" fmla="+- 0 1197 1105"/>
              <a:gd name="T67" fmla="*/ 1197 h 179"/>
              <a:gd name="T68" fmla="+- 0 10180 10112"/>
              <a:gd name="T69" fmla="*/ T68 w 216"/>
              <a:gd name="T70" fmla="+- 0 1105 1105"/>
              <a:gd name="T71" fmla="*/ 1105 h 179"/>
              <a:gd name="T72" fmla="+- 0 10112 10112"/>
              <a:gd name="T73" fmla="*/ T72 w 216"/>
              <a:gd name="T74" fmla="+- 0 1105 1105"/>
              <a:gd name="T75" fmla="*/ 1105 h 179"/>
              <a:gd name="T76" fmla="+- 0 10328 10112"/>
              <a:gd name="T77" fmla="*/ T76 w 216"/>
              <a:gd name="T78" fmla="+- 0 1257 1105"/>
              <a:gd name="T79" fmla="*/ 1257 h 179"/>
              <a:gd name="T80" fmla="+- 0 10261 10112"/>
              <a:gd name="T81" fmla="*/ T80 w 216"/>
              <a:gd name="T82" fmla="+- 0 1257 1105"/>
              <a:gd name="T83" fmla="*/ 1257 h 179"/>
              <a:gd name="T84" fmla="+- 0 10261 10112"/>
              <a:gd name="T85" fmla="*/ T84 w 216"/>
              <a:gd name="T86" fmla="+- 0 1276 1105"/>
              <a:gd name="T87" fmla="*/ 1276 h 179"/>
              <a:gd name="T88" fmla="+- 0 10328 10112"/>
              <a:gd name="T89" fmla="*/ T88 w 216"/>
              <a:gd name="T90" fmla="+- 0 1276 1105"/>
              <a:gd name="T91" fmla="*/ 1276 h 179"/>
              <a:gd name="T92" fmla="+- 0 10328 10112"/>
              <a:gd name="T93" fmla="*/ T92 w 216"/>
              <a:gd name="T94" fmla="+- 0 1257 1105"/>
              <a:gd name="T95" fmla="*/ 1257 h 179"/>
              <a:gd name="T96" fmla="+- 0 10328 10112"/>
              <a:gd name="T97" fmla="*/ T96 w 216"/>
              <a:gd name="T98" fmla="+- 0 1105 1105"/>
              <a:gd name="T99" fmla="*/ 1105 h 179"/>
              <a:gd name="T100" fmla="+- 0 10259 10112"/>
              <a:gd name="T101" fmla="*/ T100 w 216"/>
              <a:gd name="T102" fmla="+- 0 1105 1105"/>
              <a:gd name="T103" fmla="*/ 1105 h 179"/>
              <a:gd name="T104" fmla="+- 0 10259 10112"/>
              <a:gd name="T105" fmla="*/ T104 w 216"/>
              <a:gd name="T106" fmla="+- 0 1199 1105"/>
              <a:gd name="T107" fmla="*/ 1199 h 179"/>
              <a:gd name="T108" fmla="+- 0 10256 10112"/>
              <a:gd name="T109" fmla="*/ T108 w 216"/>
              <a:gd name="T110" fmla="+- 0 1214 1105"/>
              <a:gd name="T111" fmla="*/ 1214 h 179"/>
              <a:gd name="T112" fmla="+- 0 10249 10112"/>
              <a:gd name="T113" fmla="*/ T112 w 216"/>
              <a:gd name="T114" fmla="+- 0 1228 1105"/>
              <a:gd name="T115" fmla="*/ 1228 h 179"/>
              <a:gd name="T116" fmla="+- 0 10237 10112"/>
              <a:gd name="T117" fmla="*/ T116 w 216"/>
              <a:gd name="T118" fmla="+- 0 1237 1105"/>
              <a:gd name="T119" fmla="*/ 1237 h 179"/>
              <a:gd name="T120" fmla="+- 0 10220 10112"/>
              <a:gd name="T121" fmla="*/ T120 w 216"/>
              <a:gd name="T122" fmla="+- 0 1240 1105"/>
              <a:gd name="T123" fmla="*/ 1240 h 179"/>
              <a:gd name="T124" fmla="+- 0 10328 10112"/>
              <a:gd name="T125" fmla="*/ T124 w 216"/>
              <a:gd name="T126" fmla="+- 0 1240 1105"/>
              <a:gd name="T127" fmla="*/ 1240 h 179"/>
              <a:gd name="T128" fmla="+- 0 10328 10112"/>
              <a:gd name="T129" fmla="*/ T128 w 216"/>
              <a:gd name="T130" fmla="+- 0 1105 1105"/>
              <a:gd name="T131" fmla="*/ 1105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216" h="179">
                <a:moveTo>
                  <a:pt x="0" y="0"/>
                </a:moveTo>
                <a:lnTo>
                  <a:pt x="0" y="101"/>
                </a:lnTo>
                <a:lnTo>
                  <a:pt x="7" y="134"/>
                </a:lnTo>
                <a:lnTo>
                  <a:pt x="26" y="158"/>
                </a:lnTo>
                <a:lnTo>
                  <a:pt x="53" y="173"/>
                </a:lnTo>
                <a:lnTo>
                  <a:pt x="84" y="178"/>
                </a:lnTo>
                <a:lnTo>
                  <a:pt x="102" y="176"/>
                </a:lnTo>
                <a:lnTo>
                  <a:pt x="119" y="171"/>
                </a:lnTo>
                <a:lnTo>
                  <a:pt x="134" y="163"/>
                </a:lnTo>
                <a:lnTo>
                  <a:pt x="148" y="152"/>
                </a:lnTo>
                <a:lnTo>
                  <a:pt x="216" y="152"/>
                </a:lnTo>
                <a:lnTo>
                  <a:pt x="216" y="135"/>
                </a:lnTo>
                <a:lnTo>
                  <a:pt x="108" y="135"/>
                </a:lnTo>
                <a:lnTo>
                  <a:pt x="91" y="132"/>
                </a:lnTo>
                <a:lnTo>
                  <a:pt x="79" y="122"/>
                </a:lnTo>
                <a:lnTo>
                  <a:pt x="71" y="109"/>
                </a:lnTo>
                <a:lnTo>
                  <a:pt x="68" y="92"/>
                </a:lnTo>
                <a:lnTo>
                  <a:pt x="68" y="0"/>
                </a:lnTo>
                <a:lnTo>
                  <a:pt x="0" y="0"/>
                </a:lnTo>
                <a:close/>
                <a:moveTo>
                  <a:pt x="216" y="152"/>
                </a:moveTo>
                <a:lnTo>
                  <a:pt x="149" y="152"/>
                </a:lnTo>
                <a:lnTo>
                  <a:pt x="149" y="171"/>
                </a:lnTo>
                <a:lnTo>
                  <a:pt x="216" y="171"/>
                </a:lnTo>
                <a:lnTo>
                  <a:pt x="216" y="152"/>
                </a:lnTo>
                <a:close/>
                <a:moveTo>
                  <a:pt x="216" y="0"/>
                </a:moveTo>
                <a:lnTo>
                  <a:pt x="147" y="0"/>
                </a:lnTo>
                <a:lnTo>
                  <a:pt x="147" y="94"/>
                </a:lnTo>
                <a:lnTo>
                  <a:pt x="144" y="109"/>
                </a:lnTo>
                <a:lnTo>
                  <a:pt x="137" y="123"/>
                </a:lnTo>
                <a:lnTo>
                  <a:pt x="125" y="132"/>
                </a:lnTo>
                <a:lnTo>
                  <a:pt x="108" y="135"/>
                </a:lnTo>
                <a:lnTo>
                  <a:pt x="216" y="135"/>
                </a:lnTo>
                <a:lnTo>
                  <a:pt x="216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cxnSp macro="">
        <xdr:nvCxnSpPr>
          <xdr:cNvPr id="21" name="Line 17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53" y="1360"/>
            <a:ext cx="1717" cy="0"/>
          </a:xfrm>
          <a:prstGeom prst="line">
            <a:avLst/>
          </a:prstGeom>
          <a:noFill/>
          <a:ln w="11853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22" name="Picture 18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53" y="1037"/>
            <a:ext cx="269" cy="2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19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01" y="1038"/>
            <a:ext cx="244" cy="2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124810</xdr:colOff>
      <xdr:row>0</xdr:row>
      <xdr:rowOff>0</xdr:rowOff>
    </xdr:to>
    <xdr:cxnSp macro="">
      <xdr:nvCxnSpPr>
        <xdr:cNvPr id="26" name="Rechte verbindingslij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0" y="0"/>
          <a:ext cx="5255321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7936</xdr:colOff>
      <xdr:row>0</xdr:row>
      <xdr:rowOff>0</xdr:rowOff>
    </xdr:from>
    <xdr:to>
      <xdr:col>15</xdr:col>
      <xdr:colOff>79374</xdr:colOff>
      <xdr:row>4</xdr:row>
      <xdr:rowOff>0</xdr:rowOff>
    </xdr:to>
    <xdr:sp macro="" textlink="">
      <xdr:nvSpPr>
        <xdr:cNvPr id="27" name="Rechthoek 1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7936" y="0"/>
          <a:ext cx="5191126" cy="682625"/>
        </a:xfrm>
        <a:prstGeom prst="rect">
          <a:avLst/>
        </a:prstGeom>
        <a:solidFill>
          <a:srgbClr val="6D6E7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15</xdr:col>
      <xdr:colOff>63500</xdr:colOff>
      <xdr:row>0</xdr:row>
      <xdr:rowOff>0</xdr:rowOff>
    </xdr:from>
    <xdr:to>
      <xdr:col>17</xdr:col>
      <xdr:colOff>13782</xdr:colOff>
      <xdr:row>4</xdr:row>
      <xdr:rowOff>0</xdr:rowOff>
    </xdr:to>
    <xdr:sp macro="" textlink="">
      <xdr:nvSpPr>
        <xdr:cNvPr id="28" name="Rectangle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5183188" y="0"/>
          <a:ext cx="728157" cy="700767"/>
        </a:xfrm>
        <a:prstGeom prst="rect">
          <a:avLst/>
        </a:prstGeom>
        <a:solidFill>
          <a:srgbClr val="001642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nl-BE"/>
        </a:p>
      </xdr:txBody>
    </xdr:sp>
    <xdr:clientData/>
  </xdr:twoCellAnchor>
  <xdr:twoCellAnchor>
    <xdr:from>
      <xdr:col>15</xdr:col>
      <xdr:colOff>142875</xdr:colOff>
      <xdr:row>1</xdr:row>
      <xdr:rowOff>87312</xdr:rowOff>
    </xdr:from>
    <xdr:to>
      <xdr:col>16</xdr:col>
      <xdr:colOff>357018</xdr:colOff>
      <xdr:row>2</xdr:row>
      <xdr:rowOff>28112</xdr:rowOff>
    </xdr:to>
    <xdr:grpSp>
      <xdr:nvGrpSpPr>
        <xdr:cNvPr id="29" name="Groep 1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>
          <a:grpSpLocks/>
        </xdr:cNvGrpSpPr>
      </xdr:nvGrpSpPr>
      <xdr:grpSpPr bwMode="auto">
        <a:xfrm>
          <a:off x="5286375" y="296862"/>
          <a:ext cx="557043" cy="102725"/>
          <a:chOff x="8853" y="1037"/>
          <a:chExt cx="1727" cy="323"/>
        </a:xfrm>
      </xdr:grpSpPr>
      <xdr:sp macro="" textlink="">
        <xdr:nvSpPr>
          <xdr:cNvPr id="30" name="AutoShape 12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9950" y="1099"/>
            <a:ext cx="142" cy="179"/>
          </a:xfrm>
          <a:custGeom>
            <a:avLst/>
            <a:gdLst>
              <a:gd name="T0" fmla="+- 0 10015 9950"/>
              <a:gd name="T1" fmla="*/ T0 w 142"/>
              <a:gd name="T2" fmla="+- 0 1105 1099"/>
              <a:gd name="T3" fmla="*/ 1105 h 179"/>
              <a:gd name="T4" fmla="+- 0 9950 9950"/>
              <a:gd name="T5" fmla="*/ T4 w 142"/>
              <a:gd name="T6" fmla="+- 0 1105 1099"/>
              <a:gd name="T7" fmla="*/ 1105 h 179"/>
              <a:gd name="T8" fmla="+- 0 9950 9950"/>
              <a:gd name="T9" fmla="*/ T8 w 142"/>
              <a:gd name="T10" fmla="+- 0 1277 1099"/>
              <a:gd name="T11" fmla="*/ 1277 h 179"/>
              <a:gd name="T12" fmla="+- 0 10018 9950"/>
              <a:gd name="T13" fmla="*/ T12 w 142"/>
              <a:gd name="T14" fmla="+- 0 1277 1099"/>
              <a:gd name="T15" fmla="*/ 1277 h 179"/>
              <a:gd name="T16" fmla="+- 0 10018 9950"/>
              <a:gd name="T17" fmla="*/ T16 w 142"/>
              <a:gd name="T18" fmla="+- 0 1201 1099"/>
              <a:gd name="T19" fmla="*/ 1201 h 179"/>
              <a:gd name="T20" fmla="+- 0 10021 9950"/>
              <a:gd name="T21" fmla="*/ T20 w 142"/>
              <a:gd name="T22" fmla="+- 0 1181 1099"/>
              <a:gd name="T23" fmla="*/ 1181 h 179"/>
              <a:gd name="T24" fmla="+- 0 10030 9950"/>
              <a:gd name="T25" fmla="*/ T24 w 142"/>
              <a:gd name="T26" fmla="+- 0 1166 1099"/>
              <a:gd name="T27" fmla="*/ 1166 h 179"/>
              <a:gd name="T28" fmla="+- 0 10045 9950"/>
              <a:gd name="T29" fmla="*/ T28 w 142"/>
              <a:gd name="T30" fmla="+- 0 1155 1099"/>
              <a:gd name="T31" fmla="*/ 1155 h 179"/>
              <a:gd name="T32" fmla="+- 0 10066 9950"/>
              <a:gd name="T33" fmla="*/ T32 w 142"/>
              <a:gd name="T34" fmla="+- 0 1149 1099"/>
              <a:gd name="T35" fmla="*/ 1149 h 179"/>
              <a:gd name="T36" fmla="+- 0 10078 9950"/>
              <a:gd name="T37" fmla="*/ T36 w 142"/>
              <a:gd name="T38" fmla="+- 0 1148 1099"/>
              <a:gd name="T39" fmla="*/ 1148 h 179"/>
              <a:gd name="T40" fmla="+- 0 10091 9950"/>
              <a:gd name="T41" fmla="*/ T40 w 142"/>
              <a:gd name="T42" fmla="+- 0 1148 1099"/>
              <a:gd name="T43" fmla="*/ 1148 h 179"/>
              <a:gd name="T44" fmla="+- 0 10091 9950"/>
              <a:gd name="T45" fmla="*/ T44 w 142"/>
              <a:gd name="T46" fmla="+- 0 1141 1099"/>
              <a:gd name="T47" fmla="*/ 1141 h 179"/>
              <a:gd name="T48" fmla="+- 0 10015 9950"/>
              <a:gd name="T49" fmla="*/ T48 w 142"/>
              <a:gd name="T50" fmla="+- 0 1141 1099"/>
              <a:gd name="T51" fmla="*/ 1141 h 179"/>
              <a:gd name="T52" fmla="+- 0 10015 9950"/>
              <a:gd name="T53" fmla="*/ T52 w 142"/>
              <a:gd name="T54" fmla="+- 0 1105 1099"/>
              <a:gd name="T55" fmla="*/ 1105 h 179"/>
              <a:gd name="T56" fmla="+- 0 10091 9950"/>
              <a:gd name="T57" fmla="*/ T56 w 142"/>
              <a:gd name="T58" fmla="+- 0 1148 1099"/>
              <a:gd name="T59" fmla="*/ 1148 h 179"/>
              <a:gd name="T60" fmla="+- 0 10078 9950"/>
              <a:gd name="T61" fmla="*/ T60 w 142"/>
              <a:gd name="T62" fmla="+- 0 1148 1099"/>
              <a:gd name="T63" fmla="*/ 1148 h 179"/>
              <a:gd name="T64" fmla="+- 0 10084 9950"/>
              <a:gd name="T65" fmla="*/ T64 w 142"/>
              <a:gd name="T66" fmla="+- 0 1149 1099"/>
              <a:gd name="T67" fmla="*/ 1149 h 179"/>
              <a:gd name="T68" fmla="+- 0 10091 9950"/>
              <a:gd name="T69" fmla="*/ T68 w 142"/>
              <a:gd name="T70" fmla="+- 0 1150 1099"/>
              <a:gd name="T71" fmla="*/ 1150 h 179"/>
              <a:gd name="T72" fmla="+- 0 10091 9950"/>
              <a:gd name="T73" fmla="*/ T72 w 142"/>
              <a:gd name="T74" fmla="+- 0 1148 1099"/>
              <a:gd name="T75" fmla="*/ 1148 h 179"/>
              <a:gd name="T76" fmla="+- 0 10091 9950"/>
              <a:gd name="T77" fmla="*/ T76 w 142"/>
              <a:gd name="T78" fmla="+- 0 1099 1099"/>
              <a:gd name="T79" fmla="*/ 1099 h 179"/>
              <a:gd name="T80" fmla="+- 0 10062 9950"/>
              <a:gd name="T81" fmla="*/ T80 w 142"/>
              <a:gd name="T82" fmla="+- 0 1101 1099"/>
              <a:gd name="T83" fmla="*/ 1101 h 179"/>
              <a:gd name="T84" fmla="+- 0 10040 9950"/>
              <a:gd name="T85" fmla="*/ T84 w 142"/>
              <a:gd name="T86" fmla="+- 0 1108 1099"/>
              <a:gd name="T87" fmla="*/ 1108 h 179"/>
              <a:gd name="T88" fmla="+- 0 10025 9950"/>
              <a:gd name="T89" fmla="*/ T88 w 142"/>
              <a:gd name="T90" fmla="+- 0 1121 1099"/>
              <a:gd name="T91" fmla="*/ 1121 h 179"/>
              <a:gd name="T92" fmla="+- 0 10016 9950"/>
              <a:gd name="T93" fmla="*/ T92 w 142"/>
              <a:gd name="T94" fmla="+- 0 1141 1099"/>
              <a:gd name="T95" fmla="*/ 1141 h 179"/>
              <a:gd name="T96" fmla="+- 0 10091 9950"/>
              <a:gd name="T97" fmla="*/ T96 w 142"/>
              <a:gd name="T98" fmla="+- 0 1141 1099"/>
              <a:gd name="T99" fmla="*/ 1141 h 179"/>
              <a:gd name="T100" fmla="+- 0 10091 9950"/>
              <a:gd name="T101" fmla="*/ T100 w 142"/>
              <a:gd name="T102" fmla="+- 0 1099 1099"/>
              <a:gd name="T103" fmla="*/ 1099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142" h="179">
                <a:moveTo>
                  <a:pt x="65" y="6"/>
                </a:moveTo>
                <a:lnTo>
                  <a:pt x="0" y="6"/>
                </a:lnTo>
                <a:lnTo>
                  <a:pt x="0" y="178"/>
                </a:lnTo>
                <a:lnTo>
                  <a:pt x="68" y="178"/>
                </a:lnTo>
                <a:lnTo>
                  <a:pt x="68" y="102"/>
                </a:lnTo>
                <a:lnTo>
                  <a:pt x="71" y="82"/>
                </a:lnTo>
                <a:lnTo>
                  <a:pt x="80" y="67"/>
                </a:lnTo>
                <a:lnTo>
                  <a:pt x="95" y="56"/>
                </a:lnTo>
                <a:lnTo>
                  <a:pt x="116" y="50"/>
                </a:lnTo>
                <a:lnTo>
                  <a:pt x="128" y="49"/>
                </a:lnTo>
                <a:lnTo>
                  <a:pt x="141" y="49"/>
                </a:lnTo>
                <a:lnTo>
                  <a:pt x="141" y="42"/>
                </a:lnTo>
                <a:lnTo>
                  <a:pt x="65" y="42"/>
                </a:lnTo>
                <a:lnTo>
                  <a:pt x="65" y="6"/>
                </a:lnTo>
                <a:close/>
                <a:moveTo>
                  <a:pt x="141" y="49"/>
                </a:moveTo>
                <a:lnTo>
                  <a:pt x="128" y="49"/>
                </a:lnTo>
                <a:lnTo>
                  <a:pt x="134" y="50"/>
                </a:lnTo>
                <a:lnTo>
                  <a:pt x="141" y="51"/>
                </a:lnTo>
                <a:lnTo>
                  <a:pt x="141" y="49"/>
                </a:lnTo>
                <a:close/>
                <a:moveTo>
                  <a:pt x="141" y="0"/>
                </a:moveTo>
                <a:lnTo>
                  <a:pt x="112" y="2"/>
                </a:lnTo>
                <a:lnTo>
                  <a:pt x="90" y="9"/>
                </a:lnTo>
                <a:lnTo>
                  <a:pt x="75" y="22"/>
                </a:lnTo>
                <a:lnTo>
                  <a:pt x="66" y="42"/>
                </a:lnTo>
                <a:lnTo>
                  <a:pt x="141" y="42"/>
                </a:lnTo>
                <a:lnTo>
                  <a:pt x="14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pic>
        <xdr:nvPicPr>
          <xdr:cNvPr id="31" name="Picture 13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58" y="1096"/>
            <a:ext cx="222" cy="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14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77" y="1097"/>
            <a:ext cx="240" cy="1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15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51" y="1106"/>
            <a:ext cx="216" cy="1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4" name="AutoShape 16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10112" y="1105"/>
            <a:ext cx="216" cy="179"/>
          </a:xfrm>
          <a:custGeom>
            <a:avLst/>
            <a:gdLst>
              <a:gd name="T0" fmla="+- 0 10112 10112"/>
              <a:gd name="T1" fmla="*/ T0 w 216"/>
              <a:gd name="T2" fmla="+- 0 1105 1105"/>
              <a:gd name="T3" fmla="*/ 1105 h 179"/>
              <a:gd name="T4" fmla="+- 0 10112 10112"/>
              <a:gd name="T5" fmla="*/ T4 w 216"/>
              <a:gd name="T6" fmla="+- 0 1206 1105"/>
              <a:gd name="T7" fmla="*/ 1206 h 179"/>
              <a:gd name="T8" fmla="+- 0 10119 10112"/>
              <a:gd name="T9" fmla="*/ T8 w 216"/>
              <a:gd name="T10" fmla="+- 0 1239 1105"/>
              <a:gd name="T11" fmla="*/ 1239 h 179"/>
              <a:gd name="T12" fmla="+- 0 10138 10112"/>
              <a:gd name="T13" fmla="*/ T12 w 216"/>
              <a:gd name="T14" fmla="+- 0 1263 1105"/>
              <a:gd name="T15" fmla="*/ 1263 h 179"/>
              <a:gd name="T16" fmla="+- 0 10165 10112"/>
              <a:gd name="T17" fmla="*/ T16 w 216"/>
              <a:gd name="T18" fmla="+- 0 1278 1105"/>
              <a:gd name="T19" fmla="*/ 1278 h 179"/>
              <a:gd name="T20" fmla="+- 0 10196 10112"/>
              <a:gd name="T21" fmla="*/ T20 w 216"/>
              <a:gd name="T22" fmla="+- 0 1283 1105"/>
              <a:gd name="T23" fmla="*/ 1283 h 179"/>
              <a:gd name="T24" fmla="+- 0 10214 10112"/>
              <a:gd name="T25" fmla="*/ T24 w 216"/>
              <a:gd name="T26" fmla="+- 0 1281 1105"/>
              <a:gd name="T27" fmla="*/ 1281 h 179"/>
              <a:gd name="T28" fmla="+- 0 10231 10112"/>
              <a:gd name="T29" fmla="*/ T28 w 216"/>
              <a:gd name="T30" fmla="+- 0 1276 1105"/>
              <a:gd name="T31" fmla="*/ 1276 h 179"/>
              <a:gd name="T32" fmla="+- 0 10246 10112"/>
              <a:gd name="T33" fmla="*/ T32 w 216"/>
              <a:gd name="T34" fmla="+- 0 1268 1105"/>
              <a:gd name="T35" fmla="*/ 1268 h 179"/>
              <a:gd name="T36" fmla="+- 0 10260 10112"/>
              <a:gd name="T37" fmla="*/ T36 w 216"/>
              <a:gd name="T38" fmla="+- 0 1257 1105"/>
              <a:gd name="T39" fmla="*/ 1257 h 179"/>
              <a:gd name="T40" fmla="+- 0 10328 10112"/>
              <a:gd name="T41" fmla="*/ T40 w 216"/>
              <a:gd name="T42" fmla="+- 0 1257 1105"/>
              <a:gd name="T43" fmla="*/ 1257 h 179"/>
              <a:gd name="T44" fmla="+- 0 10328 10112"/>
              <a:gd name="T45" fmla="*/ T44 w 216"/>
              <a:gd name="T46" fmla="+- 0 1240 1105"/>
              <a:gd name="T47" fmla="*/ 1240 h 179"/>
              <a:gd name="T48" fmla="+- 0 10220 10112"/>
              <a:gd name="T49" fmla="*/ T48 w 216"/>
              <a:gd name="T50" fmla="+- 0 1240 1105"/>
              <a:gd name="T51" fmla="*/ 1240 h 179"/>
              <a:gd name="T52" fmla="+- 0 10203 10112"/>
              <a:gd name="T53" fmla="*/ T52 w 216"/>
              <a:gd name="T54" fmla="+- 0 1237 1105"/>
              <a:gd name="T55" fmla="*/ 1237 h 179"/>
              <a:gd name="T56" fmla="+- 0 10191 10112"/>
              <a:gd name="T57" fmla="*/ T56 w 216"/>
              <a:gd name="T58" fmla="+- 0 1227 1105"/>
              <a:gd name="T59" fmla="*/ 1227 h 179"/>
              <a:gd name="T60" fmla="+- 0 10183 10112"/>
              <a:gd name="T61" fmla="*/ T60 w 216"/>
              <a:gd name="T62" fmla="+- 0 1214 1105"/>
              <a:gd name="T63" fmla="*/ 1214 h 179"/>
              <a:gd name="T64" fmla="+- 0 10180 10112"/>
              <a:gd name="T65" fmla="*/ T64 w 216"/>
              <a:gd name="T66" fmla="+- 0 1197 1105"/>
              <a:gd name="T67" fmla="*/ 1197 h 179"/>
              <a:gd name="T68" fmla="+- 0 10180 10112"/>
              <a:gd name="T69" fmla="*/ T68 w 216"/>
              <a:gd name="T70" fmla="+- 0 1105 1105"/>
              <a:gd name="T71" fmla="*/ 1105 h 179"/>
              <a:gd name="T72" fmla="+- 0 10112 10112"/>
              <a:gd name="T73" fmla="*/ T72 w 216"/>
              <a:gd name="T74" fmla="+- 0 1105 1105"/>
              <a:gd name="T75" fmla="*/ 1105 h 179"/>
              <a:gd name="T76" fmla="+- 0 10328 10112"/>
              <a:gd name="T77" fmla="*/ T76 w 216"/>
              <a:gd name="T78" fmla="+- 0 1257 1105"/>
              <a:gd name="T79" fmla="*/ 1257 h 179"/>
              <a:gd name="T80" fmla="+- 0 10261 10112"/>
              <a:gd name="T81" fmla="*/ T80 w 216"/>
              <a:gd name="T82" fmla="+- 0 1257 1105"/>
              <a:gd name="T83" fmla="*/ 1257 h 179"/>
              <a:gd name="T84" fmla="+- 0 10261 10112"/>
              <a:gd name="T85" fmla="*/ T84 w 216"/>
              <a:gd name="T86" fmla="+- 0 1276 1105"/>
              <a:gd name="T87" fmla="*/ 1276 h 179"/>
              <a:gd name="T88" fmla="+- 0 10328 10112"/>
              <a:gd name="T89" fmla="*/ T88 w 216"/>
              <a:gd name="T90" fmla="+- 0 1276 1105"/>
              <a:gd name="T91" fmla="*/ 1276 h 179"/>
              <a:gd name="T92" fmla="+- 0 10328 10112"/>
              <a:gd name="T93" fmla="*/ T92 w 216"/>
              <a:gd name="T94" fmla="+- 0 1257 1105"/>
              <a:gd name="T95" fmla="*/ 1257 h 179"/>
              <a:gd name="T96" fmla="+- 0 10328 10112"/>
              <a:gd name="T97" fmla="*/ T96 w 216"/>
              <a:gd name="T98" fmla="+- 0 1105 1105"/>
              <a:gd name="T99" fmla="*/ 1105 h 179"/>
              <a:gd name="T100" fmla="+- 0 10259 10112"/>
              <a:gd name="T101" fmla="*/ T100 w 216"/>
              <a:gd name="T102" fmla="+- 0 1105 1105"/>
              <a:gd name="T103" fmla="*/ 1105 h 179"/>
              <a:gd name="T104" fmla="+- 0 10259 10112"/>
              <a:gd name="T105" fmla="*/ T104 w 216"/>
              <a:gd name="T106" fmla="+- 0 1199 1105"/>
              <a:gd name="T107" fmla="*/ 1199 h 179"/>
              <a:gd name="T108" fmla="+- 0 10256 10112"/>
              <a:gd name="T109" fmla="*/ T108 w 216"/>
              <a:gd name="T110" fmla="+- 0 1214 1105"/>
              <a:gd name="T111" fmla="*/ 1214 h 179"/>
              <a:gd name="T112" fmla="+- 0 10249 10112"/>
              <a:gd name="T113" fmla="*/ T112 w 216"/>
              <a:gd name="T114" fmla="+- 0 1228 1105"/>
              <a:gd name="T115" fmla="*/ 1228 h 179"/>
              <a:gd name="T116" fmla="+- 0 10237 10112"/>
              <a:gd name="T117" fmla="*/ T116 w 216"/>
              <a:gd name="T118" fmla="+- 0 1237 1105"/>
              <a:gd name="T119" fmla="*/ 1237 h 179"/>
              <a:gd name="T120" fmla="+- 0 10220 10112"/>
              <a:gd name="T121" fmla="*/ T120 w 216"/>
              <a:gd name="T122" fmla="+- 0 1240 1105"/>
              <a:gd name="T123" fmla="*/ 1240 h 179"/>
              <a:gd name="T124" fmla="+- 0 10328 10112"/>
              <a:gd name="T125" fmla="*/ T124 w 216"/>
              <a:gd name="T126" fmla="+- 0 1240 1105"/>
              <a:gd name="T127" fmla="*/ 1240 h 179"/>
              <a:gd name="T128" fmla="+- 0 10328 10112"/>
              <a:gd name="T129" fmla="*/ T128 w 216"/>
              <a:gd name="T130" fmla="+- 0 1105 1105"/>
              <a:gd name="T131" fmla="*/ 1105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216" h="179">
                <a:moveTo>
                  <a:pt x="0" y="0"/>
                </a:moveTo>
                <a:lnTo>
                  <a:pt x="0" y="101"/>
                </a:lnTo>
                <a:lnTo>
                  <a:pt x="7" y="134"/>
                </a:lnTo>
                <a:lnTo>
                  <a:pt x="26" y="158"/>
                </a:lnTo>
                <a:lnTo>
                  <a:pt x="53" y="173"/>
                </a:lnTo>
                <a:lnTo>
                  <a:pt x="84" y="178"/>
                </a:lnTo>
                <a:lnTo>
                  <a:pt x="102" y="176"/>
                </a:lnTo>
                <a:lnTo>
                  <a:pt x="119" y="171"/>
                </a:lnTo>
                <a:lnTo>
                  <a:pt x="134" y="163"/>
                </a:lnTo>
                <a:lnTo>
                  <a:pt x="148" y="152"/>
                </a:lnTo>
                <a:lnTo>
                  <a:pt x="216" y="152"/>
                </a:lnTo>
                <a:lnTo>
                  <a:pt x="216" y="135"/>
                </a:lnTo>
                <a:lnTo>
                  <a:pt x="108" y="135"/>
                </a:lnTo>
                <a:lnTo>
                  <a:pt x="91" y="132"/>
                </a:lnTo>
                <a:lnTo>
                  <a:pt x="79" y="122"/>
                </a:lnTo>
                <a:lnTo>
                  <a:pt x="71" y="109"/>
                </a:lnTo>
                <a:lnTo>
                  <a:pt x="68" y="92"/>
                </a:lnTo>
                <a:lnTo>
                  <a:pt x="68" y="0"/>
                </a:lnTo>
                <a:lnTo>
                  <a:pt x="0" y="0"/>
                </a:lnTo>
                <a:close/>
                <a:moveTo>
                  <a:pt x="216" y="152"/>
                </a:moveTo>
                <a:lnTo>
                  <a:pt x="149" y="152"/>
                </a:lnTo>
                <a:lnTo>
                  <a:pt x="149" y="171"/>
                </a:lnTo>
                <a:lnTo>
                  <a:pt x="216" y="171"/>
                </a:lnTo>
                <a:lnTo>
                  <a:pt x="216" y="152"/>
                </a:lnTo>
                <a:close/>
                <a:moveTo>
                  <a:pt x="216" y="0"/>
                </a:moveTo>
                <a:lnTo>
                  <a:pt x="147" y="0"/>
                </a:lnTo>
                <a:lnTo>
                  <a:pt x="147" y="94"/>
                </a:lnTo>
                <a:lnTo>
                  <a:pt x="144" y="109"/>
                </a:lnTo>
                <a:lnTo>
                  <a:pt x="137" y="123"/>
                </a:lnTo>
                <a:lnTo>
                  <a:pt x="125" y="132"/>
                </a:lnTo>
                <a:lnTo>
                  <a:pt x="108" y="135"/>
                </a:lnTo>
                <a:lnTo>
                  <a:pt x="216" y="135"/>
                </a:lnTo>
                <a:lnTo>
                  <a:pt x="216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cxnSp macro="">
        <xdr:nvCxnSpPr>
          <xdr:cNvPr id="35" name="Line 17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53" y="1360"/>
            <a:ext cx="1717" cy="0"/>
          </a:xfrm>
          <a:prstGeom prst="line">
            <a:avLst/>
          </a:prstGeom>
          <a:noFill/>
          <a:ln w="11853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36" name="Picture 18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53" y="1037"/>
            <a:ext cx="269" cy="2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19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01" y="1038"/>
            <a:ext cx="244" cy="2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230187</xdr:colOff>
      <xdr:row>0</xdr:row>
      <xdr:rowOff>127000</xdr:rowOff>
    </xdr:from>
    <xdr:to>
      <xdr:col>13</xdr:col>
      <xdr:colOff>274072</xdr:colOff>
      <xdr:row>3</xdr:row>
      <xdr:rowOff>66461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0187" y="127000"/>
          <a:ext cx="4480948" cy="4633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165100</xdr:rowOff>
    </xdr:from>
    <xdr:to>
      <xdr:col>15</xdr:col>
      <xdr:colOff>71438</xdr:colOff>
      <xdr:row>57</xdr:row>
      <xdr:rowOff>149225</xdr:rowOff>
    </xdr:to>
    <xdr:sp macro="" textlink="">
      <xdr:nvSpPr>
        <xdr:cNvPr id="59" name="Rechthoek 1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0" y="9261475"/>
          <a:ext cx="5214938" cy="669925"/>
        </a:xfrm>
        <a:prstGeom prst="rect">
          <a:avLst/>
        </a:prstGeom>
        <a:solidFill>
          <a:srgbClr val="6D6E7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14</xdr:col>
      <xdr:colOff>323850</xdr:colOff>
      <xdr:row>54</xdr:row>
      <xdr:rowOff>3175</xdr:rowOff>
    </xdr:from>
    <xdr:to>
      <xdr:col>16</xdr:col>
      <xdr:colOff>434975</xdr:colOff>
      <xdr:row>57</xdr:row>
      <xdr:rowOff>158750</xdr:rowOff>
    </xdr:to>
    <xdr:sp macro="" textlink="">
      <xdr:nvSpPr>
        <xdr:cNvPr id="60" name="Rectangle 1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5124450" y="9271000"/>
          <a:ext cx="796925" cy="669925"/>
        </a:xfrm>
        <a:prstGeom prst="rect">
          <a:avLst/>
        </a:prstGeom>
        <a:solidFill>
          <a:srgbClr val="001642"/>
        </a:solidFill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nl-BE"/>
        </a:p>
      </xdr:txBody>
    </xdr:sp>
    <xdr:clientData/>
  </xdr:twoCellAnchor>
  <xdr:twoCellAnchor>
    <xdr:from>
      <xdr:col>15</xdr:col>
      <xdr:colOff>123825</xdr:colOff>
      <xdr:row>55</xdr:row>
      <xdr:rowOff>114300</xdr:rowOff>
    </xdr:from>
    <xdr:to>
      <xdr:col>16</xdr:col>
      <xdr:colOff>337968</xdr:colOff>
      <xdr:row>56</xdr:row>
      <xdr:rowOff>39225</xdr:rowOff>
    </xdr:to>
    <xdr:grpSp>
      <xdr:nvGrpSpPr>
        <xdr:cNvPr id="71" name="Groep 1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pSpPr>
          <a:grpSpLocks/>
        </xdr:cNvGrpSpPr>
      </xdr:nvGrpSpPr>
      <xdr:grpSpPr bwMode="auto">
        <a:xfrm>
          <a:off x="5267325" y="9553575"/>
          <a:ext cx="557043" cy="96375"/>
          <a:chOff x="8853" y="1037"/>
          <a:chExt cx="1727" cy="323"/>
        </a:xfrm>
      </xdr:grpSpPr>
      <xdr:sp macro="" textlink="">
        <xdr:nvSpPr>
          <xdr:cNvPr id="72" name="AutoShape 12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>
            <a:spLocks/>
          </xdr:cNvSpPr>
        </xdr:nvSpPr>
        <xdr:spPr bwMode="auto">
          <a:xfrm>
            <a:off x="9950" y="1099"/>
            <a:ext cx="142" cy="179"/>
          </a:xfrm>
          <a:custGeom>
            <a:avLst/>
            <a:gdLst>
              <a:gd name="T0" fmla="+- 0 10015 9950"/>
              <a:gd name="T1" fmla="*/ T0 w 142"/>
              <a:gd name="T2" fmla="+- 0 1105 1099"/>
              <a:gd name="T3" fmla="*/ 1105 h 179"/>
              <a:gd name="T4" fmla="+- 0 9950 9950"/>
              <a:gd name="T5" fmla="*/ T4 w 142"/>
              <a:gd name="T6" fmla="+- 0 1105 1099"/>
              <a:gd name="T7" fmla="*/ 1105 h 179"/>
              <a:gd name="T8" fmla="+- 0 9950 9950"/>
              <a:gd name="T9" fmla="*/ T8 w 142"/>
              <a:gd name="T10" fmla="+- 0 1277 1099"/>
              <a:gd name="T11" fmla="*/ 1277 h 179"/>
              <a:gd name="T12" fmla="+- 0 10018 9950"/>
              <a:gd name="T13" fmla="*/ T12 w 142"/>
              <a:gd name="T14" fmla="+- 0 1277 1099"/>
              <a:gd name="T15" fmla="*/ 1277 h 179"/>
              <a:gd name="T16" fmla="+- 0 10018 9950"/>
              <a:gd name="T17" fmla="*/ T16 w 142"/>
              <a:gd name="T18" fmla="+- 0 1201 1099"/>
              <a:gd name="T19" fmla="*/ 1201 h 179"/>
              <a:gd name="T20" fmla="+- 0 10021 9950"/>
              <a:gd name="T21" fmla="*/ T20 w 142"/>
              <a:gd name="T22" fmla="+- 0 1181 1099"/>
              <a:gd name="T23" fmla="*/ 1181 h 179"/>
              <a:gd name="T24" fmla="+- 0 10030 9950"/>
              <a:gd name="T25" fmla="*/ T24 w 142"/>
              <a:gd name="T26" fmla="+- 0 1166 1099"/>
              <a:gd name="T27" fmla="*/ 1166 h 179"/>
              <a:gd name="T28" fmla="+- 0 10045 9950"/>
              <a:gd name="T29" fmla="*/ T28 w 142"/>
              <a:gd name="T30" fmla="+- 0 1155 1099"/>
              <a:gd name="T31" fmla="*/ 1155 h 179"/>
              <a:gd name="T32" fmla="+- 0 10066 9950"/>
              <a:gd name="T33" fmla="*/ T32 w 142"/>
              <a:gd name="T34" fmla="+- 0 1149 1099"/>
              <a:gd name="T35" fmla="*/ 1149 h 179"/>
              <a:gd name="T36" fmla="+- 0 10078 9950"/>
              <a:gd name="T37" fmla="*/ T36 w 142"/>
              <a:gd name="T38" fmla="+- 0 1148 1099"/>
              <a:gd name="T39" fmla="*/ 1148 h 179"/>
              <a:gd name="T40" fmla="+- 0 10091 9950"/>
              <a:gd name="T41" fmla="*/ T40 w 142"/>
              <a:gd name="T42" fmla="+- 0 1148 1099"/>
              <a:gd name="T43" fmla="*/ 1148 h 179"/>
              <a:gd name="T44" fmla="+- 0 10091 9950"/>
              <a:gd name="T45" fmla="*/ T44 w 142"/>
              <a:gd name="T46" fmla="+- 0 1141 1099"/>
              <a:gd name="T47" fmla="*/ 1141 h 179"/>
              <a:gd name="T48" fmla="+- 0 10015 9950"/>
              <a:gd name="T49" fmla="*/ T48 w 142"/>
              <a:gd name="T50" fmla="+- 0 1141 1099"/>
              <a:gd name="T51" fmla="*/ 1141 h 179"/>
              <a:gd name="T52" fmla="+- 0 10015 9950"/>
              <a:gd name="T53" fmla="*/ T52 w 142"/>
              <a:gd name="T54" fmla="+- 0 1105 1099"/>
              <a:gd name="T55" fmla="*/ 1105 h 179"/>
              <a:gd name="T56" fmla="+- 0 10091 9950"/>
              <a:gd name="T57" fmla="*/ T56 w 142"/>
              <a:gd name="T58" fmla="+- 0 1148 1099"/>
              <a:gd name="T59" fmla="*/ 1148 h 179"/>
              <a:gd name="T60" fmla="+- 0 10078 9950"/>
              <a:gd name="T61" fmla="*/ T60 w 142"/>
              <a:gd name="T62" fmla="+- 0 1148 1099"/>
              <a:gd name="T63" fmla="*/ 1148 h 179"/>
              <a:gd name="T64" fmla="+- 0 10084 9950"/>
              <a:gd name="T65" fmla="*/ T64 w 142"/>
              <a:gd name="T66" fmla="+- 0 1149 1099"/>
              <a:gd name="T67" fmla="*/ 1149 h 179"/>
              <a:gd name="T68" fmla="+- 0 10091 9950"/>
              <a:gd name="T69" fmla="*/ T68 w 142"/>
              <a:gd name="T70" fmla="+- 0 1150 1099"/>
              <a:gd name="T71" fmla="*/ 1150 h 179"/>
              <a:gd name="T72" fmla="+- 0 10091 9950"/>
              <a:gd name="T73" fmla="*/ T72 w 142"/>
              <a:gd name="T74" fmla="+- 0 1148 1099"/>
              <a:gd name="T75" fmla="*/ 1148 h 179"/>
              <a:gd name="T76" fmla="+- 0 10091 9950"/>
              <a:gd name="T77" fmla="*/ T76 w 142"/>
              <a:gd name="T78" fmla="+- 0 1099 1099"/>
              <a:gd name="T79" fmla="*/ 1099 h 179"/>
              <a:gd name="T80" fmla="+- 0 10062 9950"/>
              <a:gd name="T81" fmla="*/ T80 w 142"/>
              <a:gd name="T82" fmla="+- 0 1101 1099"/>
              <a:gd name="T83" fmla="*/ 1101 h 179"/>
              <a:gd name="T84" fmla="+- 0 10040 9950"/>
              <a:gd name="T85" fmla="*/ T84 w 142"/>
              <a:gd name="T86" fmla="+- 0 1108 1099"/>
              <a:gd name="T87" fmla="*/ 1108 h 179"/>
              <a:gd name="T88" fmla="+- 0 10025 9950"/>
              <a:gd name="T89" fmla="*/ T88 w 142"/>
              <a:gd name="T90" fmla="+- 0 1121 1099"/>
              <a:gd name="T91" fmla="*/ 1121 h 179"/>
              <a:gd name="T92" fmla="+- 0 10016 9950"/>
              <a:gd name="T93" fmla="*/ T92 w 142"/>
              <a:gd name="T94" fmla="+- 0 1141 1099"/>
              <a:gd name="T95" fmla="*/ 1141 h 179"/>
              <a:gd name="T96" fmla="+- 0 10091 9950"/>
              <a:gd name="T97" fmla="*/ T96 w 142"/>
              <a:gd name="T98" fmla="+- 0 1141 1099"/>
              <a:gd name="T99" fmla="*/ 1141 h 179"/>
              <a:gd name="T100" fmla="+- 0 10091 9950"/>
              <a:gd name="T101" fmla="*/ T100 w 142"/>
              <a:gd name="T102" fmla="+- 0 1099 1099"/>
              <a:gd name="T103" fmla="*/ 1099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142" h="179">
                <a:moveTo>
                  <a:pt x="65" y="6"/>
                </a:moveTo>
                <a:lnTo>
                  <a:pt x="0" y="6"/>
                </a:lnTo>
                <a:lnTo>
                  <a:pt x="0" y="178"/>
                </a:lnTo>
                <a:lnTo>
                  <a:pt x="68" y="178"/>
                </a:lnTo>
                <a:lnTo>
                  <a:pt x="68" y="102"/>
                </a:lnTo>
                <a:lnTo>
                  <a:pt x="71" y="82"/>
                </a:lnTo>
                <a:lnTo>
                  <a:pt x="80" y="67"/>
                </a:lnTo>
                <a:lnTo>
                  <a:pt x="95" y="56"/>
                </a:lnTo>
                <a:lnTo>
                  <a:pt x="116" y="50"/>
                </a:lnTo>
                <a:lnTo>
                  <a:pt x="128" y="49"/>
                </a:lnTo>
                <a:lnTo>
                  <a:pt x="141" y="49"/>
                </a:lnTo>
                <a:lnTo>
                  <a:pt x="141" y="42"/>
                </a:lnTo>
                <a:lnTo>
                  <a:pt x="65" y="42"/>
                </a:lnTo>
                <a:lnTo>
                  <a:pt x="65" y="6"/>
                </a:lnTo>
                <a:close/>
                <a:moveTo>
                  <a:pt x="141" y="49"/>
                </a:moveTo>
                <a:lnTo>
                  <a:pt x="128" y="49"/>
                </a:lnTo>
                <a:lnTo>
                  <a:pt x="134" y="50"/>
                </a:lnTo>
                <a:lnTo>
                  <a:pt x="141" y="51"/>
                </a:lnTo>
                <a:lnTo>
                  <a:pt x="141" y="49"/>
                </a:lnTo>
                <a:close/>
                <a:moveTo>
                  <a:pt x="141" y="0"/>
                </a:moveTo>
                <a:lnTo>
                  <a:pt x="112" y="2"/>
                </a:lnTo>
                <a:lnTo>
                  <a:pt x="90" y="9"/>
                </a:lnTo>
                <a:lnTo>
                  <a:pt x="75" y="22"/>
                </a:lnTo>
                <a:lnTo>
                  <a:pt x="66" y="42"/>
                </a:lnTo>
                <a:lnTo>
                  <a:pt x="141" y="42"/>
                </a:lnTo>
                <a:lnTo>
                  <a:pt x="14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pic>
        <xdr:nvPicPr>
          <xdr:cNvPr id="73" name="Picture 13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58" y="1096"/>
            <a:ext cx="222" cy="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4" name="Picture 14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77" y="1097"/>
            <a:ext cx="240" cy="1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5" name="Picture 15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51" y="1106"/>
            <a:ext cx="216" cy="1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6" name="AutoShape 16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>
            <a:spLocks/>
          </xdr:cNvSpPr>
        </xdr:nvSpPr>
        <xdr:spPr bwMode="auto">
          <a:xfrm>
            <a:off x="10112" y="1105"/>
            <a:ext cx="216" cy="179"/>
          </a:xfrm>
          <a:custGeom>
            <a:avLst/>
            <a:gdLst>
              <a:gd name="T0" fmla="+- 0 10112 10112"/>
              <a:gd name="T1" fmla="*/ T0 w 216"/>
              <a:gd name="T2" fmla="+- 0 1105 1105"/>
              <a:gd name="T3" fmla="*/ 1105 h 179"/>
              <a:gd name="T4" fmla="+- 0 10112 10112"/>
              <a:gd name="T5" fmla="*/ T4 w 216"/>
              <a:gd name="T6" fmla="+- 0 1206 1105"/>
              <a:gd name="T7" fmla="*/ 1206 h 179"/>
              <a:gd name="T8" fmla="+- 0 10119 10112"/>
              <a:gd name="T9" fmla="*/ T8 w 216"/>
              <a:gd name="T10" fmla="+- 0 1239 1105"/>
              <a:gd name="T11" fmla="*/ 1239 h 179"/>
              <a:gd name="T12" fmla="+- 0 10138 10112"/>
              <a:gd name="T13" fmla="*/ T12 w 216"/>
              <a:gd name="T14" fmla="+- 0 1263 1105"/>
              <a:gd name="T15" fmla="*/ 1263 h 179"/>
              <a:gd name="T16" fmla="+- 0 10165 10112"/>
              <a:gd name="T17" fmla="*/ T16 w 216"/>
              <a:gd name="T18" fmla="+- 0 1278 1105"/>
              <a:gd name="T19" fmla="*/ 1278 h 179"/>
              <a:gd name="T20" fmla="+- 0 10196 10112"/>
              <a:gd name="T21" fmla="*/ T20 w 216"/>
              <a:gd name="T22" fmla="+- 0 1283 1105"/>
              <a:gd name="T23" fmla="*/ 1283 h 179"/>
              <a:gd name="T24" fmla="+- 0 10214 10112"/>
              <a:gd name="T25" fmla="*/ T24 w 216"/>
              <a:gd name="T26" fmla="+- 0 1281 1105"/>
              <a:gd name="T27" fmla="*/ 1281 h 179"/>
              <a:gd name="T28" fmla="+- 0 10231 10112"/>
              <a:gd name="T29" fmla="*/ T28 w 216"/>
              <a:gd name="T30" fmla="+- 0 1276 1105"/>
              <a:gd name="T31" fmla="*/ 1276 h 179"/>
              <a:gd name="T32" fmla="+- 0 10246 10112"/>
              <a:gd name="T33" fmla="*/ T32 w 216"/>
              <a:gd name="T34" fmla="+- 0 1268 1105"/>
              <a:gd name="T35" fmla="*/ 1268 h 179"/>
              <a:gd name="T36" fmla="+- 0 10260 10112"/>
              <a:gd name="T37" fmla="*/ T36 w 216"/>
              <a:gd name="T38" fmla="+- 0 1257 1105"/>
              <a:gd name="T39" fmla="*/ 1257 h 179"/>
              <a:gd name="T40" fmla="+- 0 10328 10112"/>
              <a:gd name="T41" fmla="*/ T40 w 216"/>
              <a:gd name="T42" fmla="+- 0 1257 1105"/>
              <a:gd name="T43" fmla="*/ 1257 h 179"/>
              <a:gd name="T44" fmla="+- 0 10328 10112"/>
              <a:gd name="T45" fmla="*/ T44 w 216"/>
              <a:gd name="T46" fmla="+- 0 1240 1105"/>
              <a:gd name="T47" fmla="*/ 1240 h 179"/>
              <a:gd name="T48" fmla="+- 0 10220 10112"/>
              <a:gd name="T49" fmla="*/ T48 w 216"/>
              <a:gd name="T50" fmla="+- 0 1240 1105"/>
              <a:gd name="T51" fmla="*/ 1240 h 179"/>
              <a:gd name="T52" fmla="+- 0 10203 10112"/>
              <a:gd name="T53" fmla="*/ T52 w 216"/>
              <a:gd name="T54" fmla="+- 0 1237 1105"/>
              <a:gd name="T55" fmla="*/ 1237 h 179"/>
              <a:gd name="T56" fmla="+- 0 10191 10112"/>
              <a:gd name="T57" fmla="*/ T56 w 216"/>
              <a:gd name="T58" fmla="+- 0 1227 1105"/>
              <a:gd name="T59" fmla="*/ 1227 h 179"/>
              <a:gd name="T60" fmla="+- 0 10183 10112"/>
              <a:gd name="T61" fmla="*/ T60 w 216"/>
              <a:gd name="T62" fmla="+- 0 1214 1105"/>
              <a:gd name="T63" fmla="*/ 1214 h 179"/>
              <a:gd name="T64" fmla="+- 0 10180 10112"/>
              <a:gd name="T65" fmla="*/ T64 w 216"/>
              <a:gd name="T66" fmla="+- 0 1197 1105"/>
              <a:gd name="T67" fmla="*/ 1197 h 179"/>
              <a:gd name="T68" fmla="+- 0 10180 10112"/>
              <a:gd name="T69" fmla="*/ T68 w 216"/>
              <a:gd name="T70" fmla="+- 0 1105 1105"/>
              <a:gd name="T71" fmla="*/ 1105 h 179"/>
              <a:gd name="T72" fmla="+- 0 10112 10112"/>
              <a:gd name="T73" fmla="*/ T72 w 216"/>
              <a:gd name="T74" fmla="+- 0 1105 1105"/>
              <a:gd name="T75" fmla="*/ 1105 h 179"/>
              <a:gd name="T76" fmla="+- 0 10328 10112"/>
              <a:gd name="T77" fmla="*/ T76 w 216"/>
              <a:gd name="T78" fmla="+- 0 1257 1105"/>
              <a:gd name="T79" fmla="*/ 1257 h 179"/>
              <a:gd name="T80" fmla="+- 0 10261 10112"/>
              <a:gd name="T81" fmla="*/ T80 w 216"/>
              <a:gd name="T82" fmla="+- 0 1257 1105"/>
              <a:gd name="T83" fmla="*/ 1257 h 179"/>
              <a:gd name="T84" fmla="+- 0 10261 10112"/>
              <a:gd name="T85" fmla="*/ T84 w 216"/>
              <a:gd name="T86" fmla="+- 0 1276 1105"/>
              <a:gd name="T87" fmla="*/ 1276 h 179"/>
              <a:gd name="T88" fmla="+- 0 10328 10112"/>
              <a:gd name="T89" fmla="*/ T88 w 216"/>
              <a:gd name="T90" fmla="+- 0 1276 1105"/>
              <a:gd name="T91" fmla="*/ 1276 h 179"/>
              <a:gd name="T92" fmla="+- 0 10328 10112"/>
              <a:gd name="T93" fmla="*/ T92 w 216"/>
              <a:gd name="T94" fmla="+- 0 1257 1105"/>
              <a:gd name="T95" fmla="*/ 1257 h 179"/>
              <a:gd name="T96" fmla="+- 0 10328 10112"/>
              <a:gd name="T97" fmla="*/ T96 w 216"/>
              <a:gd name="T98" fmla="+- 0 1105 1105"/>
              <a:gd name="T99" fmla="*/ 1105 h 179"/>
              <a:gd name="T100" fmla="+- 0 10259 10112"/>
              <a:gd name="T101" fmla="*/ T100 w 216"/>
              <a:gd name="T102" fmla="+- 0 1105 1105"/>
              <a:gd name="T103" fmla="*/ 1105 h 179"/>
              <a:gd name="T104" fmla="+- 0 10259 10112"/>
              <a:gd name="T105" fmla="*/ T104 w 216"/>
              <a:gd name="T106" fmla="+- 0 1199 1105"/>
              <a:gd name="T107" fmla="*/ 1199 h 179"/>
              <a:gd name="T108" fmla="+- 0 10256 10112"/>
              <a:gd name="T109" fmla="*/ T108 w 216"/>
              <a:gd name="T110" fmla="+- 0 1214 1105"/>
              <a:gd name="T111" fmla="*/ 1214 h 179"/>
              <a:gd name="T112" fmla="+- 0 10249 10112"/>
              <a:gd name="T113" fmla="*/ T112 w 216"/>
              <a:gd name="T114" fmla="+- 0 1228 1105"/>
              <a:gd name="T115" fmla="*/ 1228 h 179"/>
              <a:gd name="T116" fmla="+- 0 10237 10112"/>
              <a:gd name="T117" fmla="*/ T116 w 216"/>
              <a:gd name="T118" fmla="+- 0 1237 1105"/>
              <a:gd name="T119" fmla="*/ 1237 h 179"/>
              <a:gd name="T120" fmla="+- 0 10220 10112"/>
              <a:gd name="T121" fmla="*/ T120 w 216"/>
              <a:gd name="T122" fmla="+- 0 1240 1105"/>
              <a:gd name="T123" fmla="*/ 1240 h 179"/>
              <a:gd name="T124" fmla="+- 0 10328 10112"/>
              <a:gd name="T125" fmla="*/ T124 w 216"/>
              <a:gd name="T126" fmla="+- 0 1240 1105"/>
              <a:gd name="T127" fmla="*/ 1240 h 179"/>
              <a:gd name="T128" fmla="+- 0 10328 10112"/>
              <a:gd name="T129" fmla="*/ T128 w 216"/>
              <a:gd name="T130" fmla="+- 0 1105 1105"/>
              <a:gd name="T131" fmla="*/ 1105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216" h="179">
                <a:moveTo>
                  <a:pt x="0" y="0"/>
                </a:moveTo>
                <a:lnTo>
                  <a:pt x="0" y="101"/>
                </a:lnTo>
                <a:lnTo>
                  <a:pt x="7" y="134"/>
                </a:lnTo>
                <a:lnTo>
                  <a:pt x="26" y="158"/>
                </a:lnTo>
                <a:lnTo>
                  <a:pt x="53" y="173"/>
                </a:lnTo>
                <a:lnTo>
                  <a:pt x="84" y="178"/>
                </a:lnTo>
                <a:lnTo>
                  <a:pt x="102" y="176"/>
                </a:lnTo>
                <a:lnTo>
                  <a:pt x="119" y="171"/>
                </a:lnTo>
                <a:lnTo>
                  <a:pt x="134" y="163"/>
                </a:lnTo>
                <a:lnTo>
                  <a:pt x="148" y="152"/>
                </a:lnTo>
                <a:lnTo>
                  <a:pt x="216" y="152"/>
                </a:lnTo>
                <a:lnTo>
                  <a:pt x="216" y="135"/>
                </a:lnTo>
                <a:lnTo>
                  <a:pt x="108" y="135"/>
                </a:lnTo>
                <a:lnTo>
                  <a:pt x="91" y="132"/>
                </a:lnTo>
                <a:lnTo>
                  <a:pt x="79" y="122"/>
                </a:lnTo>
                <a:lnTo>
                  <a:pt x="71" y="109"/>
                </a:lnTo>
                <a:lnTo>
                  <a:pt x="68" y="92"/>
                </a:lnTo>
                <a:lnTo>
                  <a:pt x="68" y="0"/>
                </a:lnTo>
                <a:lnTo>
                  <a:pt x="0" y="0"/>
                </a:lnTo>
                <a:close/>
                <a:moveTo>
                  <a:pt x="216" y="152"/>
                </a:moveTo>
                <a:lnTo>
                  <a:pt x="149" y="152"/>
                </a:lnTo>
                <a:lnTo>
                  <a:pt x="149" y="171"/>
                </a:lnTo>
                <a:lnTo>
                  <a:pt x="216" y="171"/>
                </a:lnTo>
                <a:lnTo>
                  <a:pt x="216" y="152"/>
                </a:lnTo>
                <a:close/>
                <a:moveTo>
                  <a:pt x="216" y="0"/>
                </a:moveTo>
                <a:lnTo>
                  <a:pt x="147" y="0"/>
                </a:lnTo>
                <a:lnTo>
                  <a:pt x="147" y="94"/>
                </a:lnTo>
                <a:lnTo>
                  <a:pt x="144" y="109"/>
                </a:lnTo>
                <a:lnTo>
                  <a:pt x="137" y="123"/>
                </a:lnTo>
                <a:lnTo>
                  <a:pt x="125" y="132"/>
                </a:lnTo>
                <a:lnTo>
                  <a:pt x="108" y="135"/>
                </a:lnTo>
                <a:lnTo>
                  <a:pt x="216" y="135"/>
                </a:lnTo>
                <a:lnTo>
                  <a:pt x="216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cxnSp macro="">
        <xdr:nvCxnSpPr>
          <xdr:cNvPr id="77" name="Line 17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53" y="1360"/>
            <a:ext cx="1717" cy="0"/>
          </a:xfrm>
          <a:prstGeom prst="line">
            <a:avLst/>
          </a:prstGeom>
          <a:noFill/>
          <a:ln w="11853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78" name="Picture 18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53" y="1037"/>
            <a:ext cx="269" cy="2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9" name="Picture 19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01" y="1038"/>
            <a:ext cx="244" cy="2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315912</xdr:colOff>
      <xdr:row>54</xdr:row>
      <xdr:rowOff>100012</xdr:rowOff>
    </xdr:from>
    <xdr:to>
      <xdr:col>14</xdr:col>
      <xdr:colOff>16897</xdr:colOff>
      <xdr:row>57</xdr:row>
      <xdr:rowOff>39473</xdr:rowOff>
    </xdr:to>
    <xdr:pic>
      <xdr:nvPicPr>
        <xdr:cNvPr id="80" name="Afbeelding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5912" y="9367837"/>
          <a:ext cx="4501585" cy="453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C270"/>
  <sheetViews>
    <sheetView tabSelected="1" view="pageBreakPreview" zoomScaleNormal="115" zoomScaleSheetLayoutView="100" zoomScalePageLayoutView="115" workbookViewId="0">
      <selection activeCell="K14" sqref="K14:Q14"/>
    </sheetView>
  </sheetViews>
  <sheetFormatPr defaultColWidth="0" defaultRowHeight="12.75" zeroHeight="1" x14ac:dyDescent="0.2"/>
  <cols>
    <col min="1" max="16" width="5.140625" style="2" customWidth="1"/>
    <col min="17" max="17" width="6.5703125" style="2" customWidth="1"/>
    <col min="18" max="18" width="58.5703125" style="2" customWidth="1"/>
    <col min="19" max="19" width="5" style="2" hidden="1"/>
    <col min="20" max="16382" width="9" style="2" hidden="1"/>
    <col min="16383" max="16383" width="7" style="2" hidden="1"/>
    <col min="16384" max="16384" width="9" style="2" hidden="1"/>
  </cols>
  <sheetData>
    <row r="1" spans="1:25" ht="16.5" customHeight="1" x14ac:dyDescent="0.2">
      <c r="Q1" s="6"/>
    </row>
    <row r="2" spans="1:25" x14ac:dyDescent="0.2">
      <c r="Q2" s="6"/>
    </row>
    <row r="3" spans="1:25" x14ac:dyDescent="0.2">
      <c r="Q3" s="6"/>
    </row>
    <row r="4" spans="1:25" x14ac:dyDescent="0.2">
      <c r="Q4" s="6"/>
    </row>
    <row r="5" spans="1:25" ht="14.1" customHeight="1" x14ac:dyDescent="0.2">
      <c r="Q5" s="6"/>
    </row>
    <row r="6" spans="1:25" ht="14.1" customHeight="1" x14ac:dyDescent="0.2">
      <c r="A6" s="61" t="s">
        <v>246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25" ht="14.1" customHeight="1" x14ac:dyDescent="0.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25" ht="14.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</row>
    <row r="9" spans="1:25" ht="14.1" customHeight="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</row>
    <row r="10" spans="1:25" ht="14.1" customHeight="1" x14ac:dyDescent="0.2">
      <c r="A10" s="61" t="s">
        <v>238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1"/>
    </row>
    <row r="11" spans="1:25" ht="14.1" customHeight="1" x14ac:dyDescent="0.2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1"/>
    </row>
    <row r="12" spans="1:25" ht="14.1" customHeight="1" x14ac:dyDescent="0.2">
      <c r="A12" s="4" t="s">
        <v>67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25" ht="14.1" customHeight="1" x14ac:dyDescent="0.2">
      <c r="B13" s="62" t="s">
        <v>0</v>
      </c>
      <c r="C13" s="62"/>
      <c r="D13" s="62"/>
      <c r="E13" s="62"/>
      <c r="F13" s="62"/>
      <c r="G13" s="62"/>
      <c r="H13" s="62"/>
      <c r="I13" s="62"/>
      <c r="J13" s="11"/>
      <c r="K13" s="63" t="str">
        <f>IFERROR(VLOOKUP($K$14,Blad2!$A$5:$AZ$136,2,),"")</f>
        <v/>
      </c>
      <c r="L13" s="63"/>
      <c r="M13" s="63"/>
      <c r="N13" s="63"/>
      <c r="O13" s="63"/>
      <c r="P13" s="63"/>
      <c r="Q13" s="63"/>
    </row>
    <row r="14" spans="1:25" ht="14.1" customHeight="1" x14ac:dyDescent="0.2">
      <c r="B14" s="62" t="s">
        <v>1</v>
      </c>
      <c r="C14" s="62"/>
      <c r="D14" s="62"/>
      <c r="E14" s="62"/>
      <c r="F14" s="62"/>
      <c r="G14" s="62"/>
      <c r="H14" s="62"/>
      <c r="I14" s="62"/>
      <c r="J14" s="11"/>
      <c r="K14" s="69" t="s">
        <v>56</v>
      </c>
      <c r="L14" s="69"/>
      <c r="M14" s="69"/>
      <c r="N14" s="69"/>
      <c r="O14" s="69"/>
      <c r="P14" s="69"/>
      <c r="Q14" s="69"/>
      <c r="R14" s="12" t="str">
        <f>IF(OR(K14="Selecteer hier uw verwarmingsketel",K14=""),"","   &lt;======  Selecteer hier uw warmtepomp")</f>
        <v xml:space="preserve">   &lt;======  Selecteer hier uw warmtepomp</v>
      </c>
      <c r="S14" s="6"/>
      <c r="T14" s="6"/>
      <c r="U14" s="6"/>
      <c r="V14" s="6"/>
      <c r="W14" s="6"/>
      <c r="X14" s="6"/>
      <c r="Y14" s="6"/>
    </row>
    <row r="15" spans="1:25" ht="14.1" customHeight="1" x14ac:dyDescent="0.2">
      <c r="B15" s="62" t="s">
        <v>15</v>
      </c>
      <c r="C15" s="62"/>
      <c r="D15" s="62"/>
      <c r="E15" s="62"/>
      <c r="F15" s="62"/>
      <c r="G15" s="62"/>
      <c r="H15" s="62"/>
      <c r="I15" s="62"/>
      <c r="J15" s="11"/>
      <c r="K15" s="63" t="str">
        <f>IFERROR(VLOOKUP($K$14,Blad2!$A$5:$AZ$136,3,),"")</f>
        <v/>
      </c>
      <c r="L15" s="63"/>
      <c r="M15" s="63"/>
      <c r="N15" s="63"/>
      <c r="O15" s="63"/>
      <c r="P15" s="63"/>
      <c r="Q15" s="63"/>
    </row>
    <row r="16" spans="1:25" ht="14.1" customHeight="1" x14ac:dyDescent="0.2">
      <c r="B16" s="62" t="s">
        <v>66</v>
      </c>
      <c r="C16" s="62"/>
      <c r="D16" s="62"/>
      <c r="E16" s="62"/>
      <c r="F16" s="62"/>
      <c r="G16" s="62"/>
      <c r="H16" s="62"/>
      <c r="I16" s="62"/>
      <c r="J16" s="11"/>
      <c r="K16" s="63" t="str">
        <f>IFERROR(VLOOKUP($K$14,Blad2!$A$5:$AZ$136,4,),"")</f>
        <v/>
      </c>
      <c r="L16" s="63"/>
      <c r="M16" s="63"/>
      <c r="N16" s="63"/>
      <c r="O16" s="63"/>
      <c r="P16" s="63"/>
      <c r="Q16" s="63"/>
    </row>
    <row r="17" spans="1:17" ht="14.1" customHeight="1" x14ac:dyDescent="0.2">
      <c r="B17" s="62" t="s">
        <v>4</v>
      </c>
      <c r="C17" s="62"/>
      <c r="D17" s="62"/>
      <c r="E17" s="62"/>
      <c r="F17" s="62"/>
      <c r="G17" s="62"/>
      <c r="H17" s="62"/>
      <c r="I17" s="62"/>
      <c r="J17" s="11"/>
      <c r="K17" s="63" t="str">
        <f>IFERROR(VLOOKUP($K$14,Blad2!$A$5:$AZ$136,5,),"")</f>
        <v/>
      </c>
      <c r="L17" s="63"/>
      <c r="M17" s="63"/>
      <c r="N17" s="63"/>
      <c r="O17" s="63"/>
      <c r="P17" s="63"/>
      <c r="Q17" s="63"/>
    </row>
    <row r="18" spans="1:17" ht="14.1" customHeight="1" x14ac:dyDescent="0.2">
      <c r="B18" s="62" t="s">
        <v>68</v>
      </c>
      <c r="C18" s="62"/>
      <c r="D18" s="62"/>
      <c r="E18" s="62"/>
      <c r="F18" s="62"/>
      <c r="G18" s="62"/>
      <c r="H18" s="62"/>
      <c r="I18" s="62"/>
      <c r="J18" s="11"/>
      <c r="K18" s="63" t="str">
        <f>IFERROR(VLOOKUP($K$14,Blad2!$A$5:$AZ$136,6,),"")</f>
        <v/>
      </c>
      <c r="L18" s="63"/>
      <c r="M18" s="63"/>
      <c r="N18" s="63"/>
      <c r="O18" s="63"/>
      <c r="P18" s="63"/>
      <c r="Q18" s="63"/>
    </row>
    <row r="19" spans="1:17" ht="14.1" customHeight="1" x14ac:dyDescent="0.2">
      <c r="B19" s="48" t="s">
        <v>199</v>
      </c>
      <c r="C19" s="48"/>
      <c r="D19" s="48"/>
      <c r="E19" s="48"/>
      <c r="F19" s="48"/>
      <c r="G19" s="48"/>
      <c r="H19" s="48"/>
      <c r="I19" s="48"/>
      <c r="J19" s="11"/>
      <c r="K19" s="63" t="str">
        <f>IFERROR(VLOOKUP($K$14,Blad2!$A$5:$AZ$136,7,),"")</f>
        <v/>
      </c>
      <c r="L19" s="63"/>
      <c r="M19" s="63"/>
      <c r="N19" s="63"/>
      <c r="O19" s="63"/>
      <c r="P19" s="63"/>
      <c r="Q19" s="63"/>
    </row>
    <row r="20" spans="1:17" ht="14.1" customHeight="1" x14ac:dyDescent="0.2">
      <c r="B20" s="48" t="s">
        <v>185</v>
      </c>
      <c r="C20" s="48"/>
      <c r="D20" s="48"/>
      <c r="E20" s="48"/>
      <c r="F20" s="48"/>
      <c r="G20" s="48"/>
      <c r="H20" s="48"/>
      <c r="I20" s="48"/>
      <c r="J20" s="11"/>
      <c r="K20" s="63" t="str">
        <f>IFERROR(VLOOKUP($K$14,Blad2!$A$5:$AZ$136,8,),"")</f>
        <v/>
      </c>
      <c r="L20" s="63"/>
      <c r="M20" s="63"/>
      <c r="N20" s="63"/>
      <c r="O20" s="63"/>
      <c r="P20" s="63"/>
      <c r="Q20" s="63"/>
    </row>
    <row r="21" spans="1:17" ht="14.1" customHeight="1" x14ac:dyDescent="0.2">
      <c r="A21" s="3" t="s">
        <v>178</v>
      </c>
      <c r="B21" s="3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7" ht="14.1" customHeight="1" x14ac:dyDescent="0.2">
      <c r="A22" s="3"/>
      <c r="B22" s="67" t="s">
        <v>69</v>
      </c>
      <c r="C22" s="67"/>
      <c r="D22" s="67"/>
      <c r="E22" s="67"/>
      <c r="F22" s="67"/>
      <c r="G22" s="67"/>
      <c r="H22" s="67"/>
      <c r="I22" s="67"/>
      <c r="J22" s="11"/>
      <c r="K22" s="63" t="str">
        <f>IFERROR(VLOOKUP($K$14,Blad2!$A$5:$AZ$136,9,),"")</f>
        <v/>
      </c>
      <c r="L22" s="63"/>
      <c r="M22" s="63"/>
      <c r="N22" s="63"/>
      <c r="O22" s="63"/>
      <c r="P22" s="63"/>
      <c r="Q22" s="63"/>
    </row>
    <row r="23" spans="1:17" ht="14.1" customHeight="1" x14ac:dyDescent="0.2">
      <c r="A23" s="3"/>
      <c r="B23" s="68" t="s">
        <v>70</v>
      </c>
      <c r="C23" s="68"/>
      <c r="D23" s="68"/>
      <c r="E23" s="68"/>
      <c r="F23" s="68"/>
      <c r="G23" s="68"/>
      <c r="H23" s="68"/>
      <c r="I23" s="68"/>
      <c r="J23" s="11"/>
      <c r="K23" s="63" t="str">
        <f>IFERROR(VLOOKUP($K$14,Blad2!$A$5:$AZ$136,10,),"")</f>
        <v/>
      </c>
      <c r="L23" s="63"/>
      <c r="M23" s="63"/>
      <c r="N23" s="63"/>
      <c r="O23" s="63"/>
      <c r="P23" s="63"/>
      <c r="Q23" s="63"/>
    </row>
    <row r="24" spans="1:17" ht="14.1" customHeight="1" x14ac:dyDescent="0.2">
      <c r="A24" s="3"/>
      <c r="B24" s="68"/>
      <c r="C24" s="68"/>
      <c r="D24" s="68"/>
      <c r="E24" s="68"/>
      <c r="F24" s="68"/>
      <c r="G24" s="68"/>
      <c r="H24" s="68"/>
      <c r="I24" s="68"/>
      <c r="J24" s="11"/>
      <c r="K24" s="6"/>
      <c r="L24" s="11"/>
      <c r="M24" s="11"/>
      <c r="N24" s="11"/>
    </row>
    <row r="25" spans="1:17" ht="14.1" customHeight="1" x14ac:dyDescent="0.2">
      <c r="A25" s="3"/>
      <c r="B25" s="7"/>
      <c r="C25" s="7"/>
      <c r="D25" s="7"/>
      <c r="E25" s="7"/>
      <c r="F25" s="7"/>
      <c r="G25" s="7"/>
      <c r="H25" s="7"/>
      <c r="I25" s="7"/>
      <c r="J25" s="11"/>
      <c r="K25" s="6"/>
      <c r="L25" s="11"/>
      <c r="M25" s="11"/>
      <c r="N25" s="11"/>
    </row>
    <row r="26" spans="1:17" ht="14.1" customHeight="1" x14ac:dyDescent="0.2">
      <c r="A26" s="4" t="s">
        <v>71</v>
      </c>
      <c r="B26" s="7"/>
      <c r="C26" s="7"/>
      <c r="D26" s="7"/>
      <c r="E26" s="7"/>
      <c r="F26" s="7"/>
      <c r="G26" s="7"/>
      <c r="H26" s="7"/>
      <c r="I26" s="7"/>
      <c r="J26" s="11"/>
      <c r="K26" s="6"/>
      <c r="L26" s="11"/>
      <c r="M26" s="11"/>
      <c r="N26" s="11"/>
    </row>
    <row r="27" spans="1:17" ht="14.1" customHeight="1" x14ac:dyDescent="0.2">
      <c r="A27" s="3" t="s">
        <v>200</v>
      </c>
      <c r="B27" s="49"/>
      <c r="C27" s="49"/>
      <c r="D27" s="49"/>
      <c r="E27" s="49"/>
      <c r="F27" s="49"/>
      <c r="G27" s="49"/>
      <c r="H27" s="49"/>
      <c r="I27" s="49"/>
      <c r="J27" s="11"/>
      <c r="K27" s="6"/>
      <c r="L27" s="11"/>
      <c r="M27" s="11"/>
      <c r="N27" s="11"/>
    </row>
    <row r="28" spans="1:17" ht="14.1" customHeight="1" x14ac:dyDescent="0.2">
      <c r="A28" s="8"/>
      <c r="B28" s="62" t="s">
        <v>72</v>
      </c>
      <c r="C28" s="62"/>
      <c r="D28" s="62"/>
      <c r="E28" s="62"/>
      <c r="F28" s="62"/>
      <c r="G28" s="62"/>
      <c r="H28" s="62"/>
      <c r="I28" s="62"/>
      <c r="J28" s="9"/>
      <c r="K28" s="5" t="str">
        <f>IFERROR(VLOOKUP($K$14,Blad2!$A$5:$AZ$136,11,),"")</f>
        <v/>
      </c>
      <c r="L28" s="9"/>
      <c r="M28" s="9"/>
      <c r="N28" s="9"/>
      <c r="O28" s="9"/>
      <c r="P28" s="9"/>
      <c r="Q28" s="9"/>
    </row>
    <row r="29" spans="1:17" ht="14.1" customHeight="1" x14ac:dyDescent="0.2">
      <c r="B29" s="62" t="s">
        <v>65</v>
      </c>
      <c r="C29" s="62"/>
      <c r="D29" s="62"/>
      <c r="E29" s="62"/>
      <c r="F29" s="62"/>
      <c r="G29" s="62"/>
      <c r="H29" s="62"/>
      <c r="I29" s="62"/>
      <c r="J29" s="11"/>
      <c r="K29" s="70" t="str">
        <f>IFERROR(VLOOKUP($K$14,Blad2!$A$5:$AZ$136,12,),"")</f>
        <v/>
      </c>
      <c r="L29" s="70"/>
      <c r="M29" s="6" t="str">
        <f>IF(K29="","","kW")</f>
        <v/>
      </c>
      <c r="N29" s="6"/>
      <c r="O29" s="6"/>
      <c r="P29" s="6"/>
      <c r="Q29" s="6"/>
    </row>
    <row r="30" spans="1:17" ht="14.1" customHeight="1" x14ac:dyDescent="0.2">
      <c r="B30" s="62" t="s">
        <v>6</v>
      </c>
      <c r="C30" s="62"/>
      <c r="D30" s="62"/>
      <c r="E30" s="62"/>
      <c r="F30" s="62"/>
      <c r="G30" s="62"/>
      <c r="H30" s="62"/>
      <c r="I30" s="62"/>
      <c r="J30" s="11"/>
      <c r="K30" s="63" t="str">
        <f>IFERROR(VLOOKUP($K$14,Blad2!$A$5:$AZ$136,13,),"")</f>
        <v/>
      </c>
      <c r="L30" s="63"/>
      <c r="M30" s="63"/>
      <c r="N30" s="63"/>
      <c r="O30" s="63"/>
      <c r="P30" s="63"/>
      <c r="Q30" s="63"/>
    </row>
    <row r="31" spans="1:17" ht="14.1" customHeight="1" x14ac:dyDescent="0.2">
      <c r="B31" s="62" t="s">
        <v>87</v>
      </c>
      <c r="C31" s="62"/>
      <c r="D31" s="62"/>
      <c r="E31" s="62"/>
      <c r="F31" s="62"/>
      <c r="G31" s="62"/>
      <c r="H31" s="62"/>
      <c r="I31" s="62"/>
      <c r="J31" s="11"/>
      <c r="K31" s="63" t="str">
        <f>IFERROR(VLOOKUP($K$14,Blad2!$A$5:$AZ$136,14,),"")</f>
        <v/>
      </c>
      <c r="L31" s="63"/>
      <c r="M31" s="6" t="str">
        <f>IF(K31="","","kW")</f>
        <v/>
      </c>
      <c r="N31" s="6"/>
      <c r="O31" s="6"/>
      <c r="P31" s="6"/>
      <c r="Q31" s="6"/>
    </row>
    <row r="32" spans="1:17" ht="14.1" customHeight="1" x14ac:dyDescent="0.2">
      <c r="B32" s="62" t="s">
        <v>7</v>
      </c>
      <c r="C32" s="62"/>
      <c r="D32" s="62"/>
      <c r="E32" s="62"/>
      <c r="F32" s="62"/>
      <c r="G32" s="62"/>
      <c r="H32" s="62"/>
      <c r="I32" s="62"/>
      <c r="J32" s="11"/>
      <c r="K32" s="63" t="str">
        <f>IFERROR(VLOOKUP($K$14,Blad2!$A$5:$AZ$136,15,),"")</f>
        <v/>
      </c>
      <c r="L32" s="63"/>
      <c r="M32" s="6" t="str">
        <f>IF(K32="","","kW")</f>
        <v/>
      </c>
      <c r="N32" s="6"/>
      <c r="O32" s="6"/>
      <c r="P32" s="6"/>
      <c r="Q32" s="6"/>
    </row>
    <row r="33" spans="1:17" ht="14.1" customHeight="1" x14ac:dyDescent="0.2">
      <c r="B33" s="62" t="s">
        <v>8</v>
      </c>
      <c r="C33" s="62"/>
      <c r="D33" s="62"/>
      <c r="E33" s="62"/>
      <c r="F33" s="62"/>
      <c r="G33" s="62"/>
      <c r="H33" s="62"/>
      <c r="I33" s="62"/>
      <c r="J33" s="11"/>
      <c r="K33" s="63" t="str">
        <f>IFERROR(VLOOKUP($K$14,Blad2!$A$5:$AZ$136,16,),"")</f>
        <v/>
      </c>
      <c r="L33" s="63"/>
      <c r="M33" s="6" t="str">
        <f>IF(K33="","","kW")</f>
        <v/>
      </c>
      <c r="N33" s="6"/>
      <c r="O33" s="6"/>
      <c r="P33" s="6"/>
      <c r="Q33" s="6"/>
    </row>
    <row r="34" spans="1:17" ht="14.1" customHeight="1" x14ac:dyDescent="0.2">
      <c r="B34" s="62" t="s">
        <v>9</v>
      </c>
      <c r="C34" s="62"/>
      <c r="D34" s="62"/>
      <c r="E34" s="62"/>
      <c r="F34" s="62"/>
      <c r="G34" s="62"/>
      <c r="H34" s="62"/>
      <c r="I34" s="62"/>
      <c r="J34" s="11"/>
      <c r="K34" s="63" t="str">
        <f>IFERROR(VLOOKUP($K$14,Blad2!$A$5:$BAT$136,17,),"")</f>
        <v/>
      </c>
      <c r="L34" s="63"/>
      <c r="M34" s="6" t="str">
        <f>IF(K34="","","kW")</f>
        <v/>
      </c>
      <c r="N34" s="46"/>
      <c r="O34" s="46"/>
      <c r="P34" s="46"/>
      <c r="Q34" s="46"/>
    </row>
    <row r="35" spans="1:17" ht="14.1" customHeight="1" x14ac:dyDescent="0.2">
      <c r="B35" s="65" t="s">
        <v>10</v>
      </c>
      <c r="C35" s="65"/>
      <c r="D35" s="65"/>
      <c r="E35" s="65"/>
      <c r="F35" s="65"/>
      <c r="G35" s="65"/>
      <c r="H35" s="65"/>
      <c r="I35" s="65"/>
      <c r="J35" s="11"/>
      <c r="K35" s="63" t="str">
        <f>IFERROR(VLOOKUP($K$14,Blad2!$A$5:$BAT$136,18,),"")</f>
        <v/>
      </c>
      <c r="L35" s="63"/>
      <c r="M35" s="63"/>
      <c r="N35" s="63"/>
      <c r="O35" s="63"/>
      <c r="P35" s="63"/>
      <c r="Q35" s="63"/>
    </row>
    <row r="36" spans="1:17" ht="14.1" customHeight="1" x14ac:dyDescent="0.2">
      <c r="B36" s="65"/>
      <c r="C36" s="65"/>
      <c r="D36" s="65"/>
      <c r="E36" s="65"/>
      <c r="F36" s="65"/>
      <c r="G36" s="65"/>
      <c r="H36" s="65"/>
      <c r="I36" s="65"/>
      <c r="J36" s="11"/>
      <c r="K36" s="13"/>
      <c r="L36" s="13"/>
      <c r="M36" s="13"/>
      <c r="N36" s="13"/>
      <c r="O36" s="13"/>
      <c r="P36" s="13"/>
      <c r="Q36" s="13"/>
    </row>
    <row r="37" spans="1:17" ht="14.1" customHeight="1" x14ac:dyDescent="0.2">
      <c r="B37" s="65" t="s">
        <v>64</v>
      </c>
      <c r="C37" s="65"/>
      <c r="D37" s="65"/>
      <c r="E37" s="65"/>
      <c r="F37" s="65"/>
      <c r="G37" s="65"/>
      <c r="H37" s="65"/>
      <c r="I37" s="65"/>
      <c r="J37" s="65"/>
      <c r="K37" s="63" t="str">
        <f>IFERROR(VLOOKUP($K$14,Blad2!$A$5:$AZ$136,19,),"")</f>
        <v/>
      </c>
      <c r="L37" s="63"/>
      <c r="M37" s="63" t="str">
        <f>IF(K37="","","°C")</f>
        <v/>
      </c>
      <c r="N37" s="63"/>
      <c r="O37" s="63"/>
      <c r="P37" s="63"/>
      <c r="Q37" s="63"/>
    </row>
    <row r="38" spans="1:17" ht="14.1" customHeight="1" x14ac:dyDescent="0.2">
      <c r="B38" s="65"/>
      <c r="C38" s="65"/>
      <c r="D38" s="65"/>
      <c r="E38" s="65"/>
      <c r="F38" s="65"/>
      <c r="G38" s="65"/>
      <c r="H38" s="65"/>
      <c r="I38" s="65"/>
      <c r="J38" s="65"/>
      <c r="K38" s="6"/>
      <c r="L38" s="6"/>
      <c r="M38" s="6"/>
      <c r="N38" s="6"/>
      <c r="O38" s="6"/>
      <c r="P38" s="6"/>
      <c r="Q38" s="6"/>
    </row>
    <row r="39" spans="1:17" ht="14.1" customHeight="1" x14ac:dyDescent="0.2">
      <c r="B39" s="65" t="s">
        <v>88</v>
      </c>
      <c r="C39" s="65"/>
      <c r="D39" s="65"/>
      <c r="E39" s="65"/>
      <c r="F39" s="65"/>
      <c r="G39" s="65"/>
      <c r="H39" s="65"/>
      <c r="I39" s="65"/>
      <c r="J39" s="65"/>
      <c r="K39" s="6" t="str">
        <f>IFERROR(VLOOKUP($K$14,Blad2!$A$5:$AZ$136,20,),"")</f>
        <v/>
      </c>
      <c r="L39" s="6"/>
      <c r="M39" s="6"/>
      <c r="N39" s="6"/>
      <c r="O39" s="6"/>
      <c r="P39" s="6"/>
      <c r="Q39" s="6"/>
    </row>
    <row r="40" spans="1:17" ht="14.1" customHeight="1" x14ac:dyDescent="0.2">
      <c r="B40" s="62" t="s">
        <v>89</v>
      </c>
      <c r="C40" s="62"/>
      <c r="D40" s="62"/>
      <c r="E40" s="62"/>
      <c r="F40" s="62"/>
      <c r="G40" s="62"/>
      <c r="H40" s="62"/>
      <c r="I40" s="62"/>
      <c r="J40" s="11"/>
      <c r="K40" s="63" t="str">
        <f>IFERROR(VLOOKUP($K$14,Blad2!$A$5:$AZ$136,21,),"")</f>
        <v/>
      </c>
      <c r="L40" s="63"/>
      <c r="M40" s="63" t="str">
        <f>IF(K40="","","%")</f>
        <v/>
      </c>
      <c r="N40" s="63"/>
      <c r="O40" s="63"/>
      <c r="P40" s="63"/>
      <c r="Q40" s="63"/>
    </row>
    <row r="41" spans="1:17" ht="14.1" customHeight="1" x14ac:dyDescent="0.2">
      <c r="B41" s="27"/>
      <c r="C41" s="27"/>
      <c r="D41" s="27"/>
      <c r="E41" s="27"/>
      <c r="F41" s="27"/>
      <c r="G41" s="27"/>
      <c r="H41" s="27"/>
      <c r="I41" s="27"/>
      <c r="J41" s="11"/>
      <c r="K41" s="29"/>
      <c r="L41" s="29"/>
      <c r="M41" s="29"/>
      <c r="N41" s="29"/>
      <c r="O41" s="29"/>
      <c r="P41" s="29"/>
      <c r="Q41" s="29"/>
    </row>
    <row r="42" spans="1:17" ht="14.1" customHeight="1" x14ac:dyDescent="0.2">
      <c r="A42" s="66" t="s">
        <v>173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</row>
    <row r="43" spans="1:17" ht="14.1" customHeight="1" x14ac:dyDescent="0.2">
      <c r="A43" s="3"/>
      <c r="B43" s="65" t="s">
        <v>174</v>
      </c>
      <c r="C43" s="65"/>
      <c r="D43" s="65"/>
      <c r="E43" s="65"/>
      <c r="F43" s="65"/>
      <c r="G43" s="65"/>
      <c r="H43" s="65"/>
      <c r="I43" s="65"/>
      <c r="J43" s="11"/>
      <c r="K43" s="29"/>
      <c r="L43" s="29"/>
      <c r="M43" s="29"/>
      <c r="N43" s="29"/>
      <c r="O43" s="29"/>
      <c r="P43" s="29"/>
      <c r="Q43" s="29"/>
    </row>
    <row r="44" spans="1:17" ht="14.1" customHeight="1" x14ac:dyDescent="0.2">
      <c r="B44" s="65"/>
      <c r="C44" s="65"/>
      <c r="D44" s="65"/>
      <c r="E44" s="65"/>
      <c r="F44" s="65"/>
      <c r="G44" s="65"/>
      <c r="H44" s="65"/>
      <c r="I44" s="65"/>
      <c r="J44" s="11"/>
      <c r="K44" s="63" t="str">
        <f>IFERROR(VLOOKUP($K$14,Blad2!$A$5:$AZ$136,22,),"")</f>
        <v/>
      </c>
      <c r="L44" s="63"/>
      <c r="M44" s="63"/>
      <c r="N44" s="63"/>
      <c r="O44" s="63"/>
      <c r="P44" s="63"/>
      <c r="Q44" s="63"/>
    </row>
    <row r="45" spans="1:17" ht="14.1" customHeight="1" x14ac:dyDescent="0.2">
      <c r="B45" s="28"/>
      <c r="C45" s="28"/>
      <c r="D45" s="28"/>
      <c r="E45" s="28"/>
      <c r="F45" s="28"/>
      <c r="G45" s="28"/>
      <c r="H45" s="28"/>
      <c r="I45" s="28"/>
      <c r="J45" s="11"/>
      <c r="K45" s="11"/>
      <c r="L45" s="11"/>
      <c r="M45" s="11"/>
      <c r="N45" s="11"/>
    </row>
    <row r="46" spans="1:17" ht="14.1" customHeight="1" x14ac:dyDescent="0.2">
      <c r="A46" s="3" t="s">
        <v>12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7" ht="14.1" customHeight="1" x14ac:dyDescent="0.2">
      <c r="B47" s="62" t="s">
        <v>13</v>
      </c>
      <c r="C47" s="62"/>
      <c r="D47" s="62"/>
      <c r="E47" s="62"/>
      <c r="F47" s="62"/>
      <c r="G47" s="62"/>
      <c r="H47" s="62"/>
      <c r="I47" s="62"/>
      <c r="J47" s="11"/>
      <c r="K47" s="63" t="str">
        <f>IFERROR(VLOOKUP($K$14,Blad2!$A$5:$AZ$136,23,),"")</f>
        <v/>
      </c>
      <c r="L47" s="63"/>
      <c r="M47" s="63"/>
      <c r="N47" s="63"/>
      <c r="O47" s="63"/>
      <c r="P47" s="63"/>
      <c r="Q47" s="63"/>
    </row>
    <row r="48" spans="1:17" ht="14.1" customHeight="1" x14ac:dyDescent="0.2">
      <c r="B48" s="62" t="s">
        <v>63</v>
      </c>
      <c r="C48" s="62"/>
      <c r="D48" s="62"/>
      <c r="E48" s="62"/>
      <c r="F48" s="62"/>
      <c r="G48" s="62"/>
      <c r="H48" s="62"/>
      <c r="I48" s="62"/>
      <c r="J48" s="11"/>
      <c r="K48" s="63" t="str">
        <f>IFERROR(VLOOKUP($K$14,Blad2!$A$5:$AZ$136,24,),"")</f>
        <v/>
      </c>
      <c r="L48" s="63"/>
      <c r="M48" s="6" t="str">
        <f>IF(K48="","","°C")</f>
        <v/>
      </c>
      <c r="N48" s="6"/>
      <c r="O48" s="6"/>
      <c r="P48" s="6"/>
      <c r="Q48" s="6"/>
    </row>
    <row r="49" spans="1:17" ht="14.1" customHeight="1" x14ac:dyDescent="0.2">
      <c r="B49" s="33"/>
      <c r="C49" s="33"/>
      <c r="D49" s="33"/>
      <c r="E49" s="33"/>
      <c r="F49" s="33"/>
      <c r="G49" s="33"/>
      <c r="H49" s="33"/>
      <c r="I49" s="33"/>
      <c r="J49" s="11"/>
      <c r="K49" s="31"/>
      <c r="L49" s="31"/>
      <c r="M49" s="6"/>
      <c r="N49" s="6"/>
      <c r="O49" s="6"/>
      <c r="P49" s="6"/>
      <c r="Q49" s="6"/>
    </row>
    <row r="50" spans="1:17" ht="14.1" customHeight="1" x14ac:dyDescent="0.2">
      <c r="A50" s="66" t="s">
        <v>175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"/>
      <c r="P50" s="6"/>
      <c r="Q50" s="6"/>
    </row>
    <row r="51" spans="1:17" ht="14.1" customHeight="1" x14ac:dyDescent="0.2">
      <c r="B51" s="33" t="s">
        <v>176</v>
      </c>
      <c r="C51" s="33"/>
      <c r="D51" s="33"/>
      <c r="E51" s="33"/>
      <c r="F51" s="33"/>
      <c r="G51" s="33"/>
      <c r="H51" s="33"/>
      <c r="I51" s="33"/>
      <c r="J51" s="11"/>
      <c r="K51" s="63" t="str">
        <f>IFERROR(VLOOKUP($K$14,Blad2!$A$5:$AZ$136,25,),"")</f>
        <v/>
      </c>
      <c r="L51" s="63"/>
      <c r="M51" s="63"/>
      <c r="N51" s="63"/>
      <c r="O51" s="6"/>
      <c r="P51" s="6"/>
      <c r="Q51" s="6"/>
    </row>
    <row r="52" spans="1:17" ht="14.1" customHeight="1" x14ac:dyDescent="0.2">
      <c r="B52" s="65" t="s">
        <v>177</v>
      </c>
      <c r="C52" s="65"/>
      <c r="D52" s="65"/>
      <c r="E52" s="65"/>
      <c r="F52" s="65"/>
      <c r="G52" s="65"/>
      <c r="H52" s="65"/>
      <c r="I52" s="65"/>
      <c r="J52" s="65"/>
      <c r="K52" s="63"/>
      <c r="L52" s="63"/>
      <c r="M52" s="13"/>
      <c r="N52" s="13"/>
      <c r="O52" s="13"/>
      <c r="P52" s="13"/>
      <c r="Q52" s="13"/>
    </row>
    <row r="53" spans="1:17" ht="14.1" customHeight="1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3" t="str">
        <f>IFERROR(VLOOKUP($K$14,Blad2!$A$5:$AZ$136,26,),"")</f>
        <v/>
      </c>
      <c r="L53" s="63"/>
      <c r="M53" s="63"/>
      <c r="N53" s="63"/>
      <c r="O53" s="6"/>
      <c r="P53" s="31"/>
      <c r="Q53" s="31"/>
    </row>
    <row r="54" spans="1:17" ht="14.1" customHeight="1" x14ac:dyDescent="0.2">
      <c r="B54" s="32"/>
      <c r="C54" s="32"/>
      <c r="D54" s="32"/>
      <c r="E54" s="32"/>
      <c r="F54" s="32"/>
      <c r="G54" s="32"/>
      <c r="H54" s="32"/>
      <c r="I54" s="32"/>
      <c r="J54" s="32"/>
      <c r="K54" s="31"/>
      <c r="L54" s="31"/>
      <c r="M54" s="31"/>
      <c r="N54" s="31"/>
      <c r="O54" s="31"/>
      <c r="P54" s="31"/>
      <c r="Q54" s="31"/>
    </row>
    <row r="55" spans="1:17" ht="14.1" customHeight="1" x14ac:dyDescent="0.2">
      <c r="B55" s="32"/>
      <c r="C55" s="32"/>
      <c r="D55" s="32"/>
      <c r="E55" s="32"/>
      <c r="F55" s="32"/>
      <c r="G55" s="32"/>
      <c r="H55" s="32"/>
      <c r="I55" s="32"/>
      <c r="J55" s="32"/>
      <c r="K55" s="31"/>
      <c r="L55" s="31"/>
      <c r="M55" s="31"/>
      <c r="N55" s="31"/>
      <c r="O55" s="31"/>
      <c r="P55" s="31"/>
      <c r="Q55" s="31"/>
    </row>
    <row r="56" spans="1:17" ht="14.1" customHeight="1" x14ac:dyDescent="0.2">
      <c r="B56" s="32"/>
      <c r="C56" s="32"/>
      <c r="D56" s="32"/>
      <c r="E56" s="32"/>
      <c r="F56" s="32"/>
      <c r="G56" s="32"/>
      <c r="H56" s="32"/>
      <c r="I56" s="32"/>
      <c r="J56" s="32"/>
      <c r="K56" s="31"/>
      <c r="L56" s="31"/>
      <c r="M56" s="31"/>
      <c r="N56" s="31"/>
      <c r="O56" s="31"/>
      <c r="P56" s="31"/>
      <c r="Q56" s="31"/>
    </row>
    <row r="57" spans="1:17" ht="14.1" customHeight="1" x14ac:dyDescent="0.2">
      <c r="B57" s="32"/>
      <c r="C57" s="32"/>
      <c r="D57" s="32"/>
      <c r="E57" s="32"/>
      <c r="F57" s="32"/>
      <c r="G57" s="32"/>
      <c r="H57" s="32"/>
      <c r="I57" s="32"/>
      <c r="J57" s="32"/>
      <c r="K57" s="31"/>
      <c r="L57" s="31"/>
      <c r="M57" s="31"/>
      <c r="N57" s="31"/>
      <c r="O57" s="31"/>
      <c r="P57" s="31"/>
      <c r="Q57" s="31"/>
    </row>
    <row r="58" spans="1:17" ht="14.1" customHeight="1" x14ac:dyDescent="0.2">
      <c r="B58" s="32"/>
      <c r="C58" s="32"/>
      <c r="D58" s="32"/>
      <c r="E58" s="32"/>
      <c r="F58" s="32"/>
      <c r="G58" s="32"/>
      <c r="H58" s="32"/>
      <c r="I58" s="32"/>
      <c r="J58" s="32"/>
      <c r="K58" s="31"/>
      <c r="L58" s="31"/>
      <c r="M58" s="31"/>
      <c r="N58" s="31"/>
      <c r="O58" s="31"/>
      <c r="P58" s="31"/>
      <c r="Q58" s="31"/>
    </row>
    <row r="59" spans="1:17" ht="14.1" customHeight="1" x14ac:dyDescent="0.2">
      <c r="A59" s="4" t="s">
        <v>74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7" ht="14.1" customHeight="1" x14ac:dyDescent="0.2">
      <c r="A60" s="36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7" ht="14.1" customHeight="1" x14ac:dyDescent="0.2">
      <c r="A61" s="66" t="s">
        <v>179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11"/>
      <c r="M61" s="11"/>
      <c r="N61" s="11"/>
    </row>
    <row r="62" spans="1:17" ht="14.1" customHeight="1" x14ac:dyDescent="0.2">
      <c r="B62" s="65" t="s">
        <v>16</v>
      </c>
      <c r="C62" s="65"/>
      <c r="D62" s="65"/>
      <c r="E62" s="65"/>
      <c r="F62" s="65"/>
      <c r="G62" s="65"/>
      <c r="H62" s="65"/>
      <c r="I62" s="65"/>
      <c r="J62" s="6"/>
      <c r="K62" s="64" t="str">
        <f>IFERROR(VLOOKUP($K$14,Blad2!$A$5:$AZ$136,27,),"")</f>
        <v/>
      </c>
      <c r="L62" s="64"/>
      <c r="M62" s="64"/>
      <c r="N62" s="64"/>
      <c r="O62" s="64"/>
      <c r="P62" s="64"/>
      <c r="Q62" s="6"/>
    </row>
    <row r="63" spans="1:17" ht="14.1" customHeight="1" x14ac:dyDescent="0.2">
      <c r="B63" s="65"/>
      <c r="C63" s="65"/>
      <c r="D63" s="65"/>
      <c r="E63" s="65"/>
      <c r="F63" s="65"/>
      <c r="G63" s="65"/>
      <c r="H63" s="65"/>
      <c r="I63" s="65"/>
      <c r="J63" s="6"/>
      <c r="K63" s="64"/>
      <c r="L63" s="64"/>
      <c r="M63" s="64"/>
      <c r="N63" s="64"/>
      <c r="O63" s="64"/>
      <c r="P63" s="64"/>
      <c r="Q63" s="6"/>
    </row>
    <row r="64" spans="1:17" ht="14.1" customHeight="1" x14ac:dyDescent="0.2">
      <c r="B64" s="65" t="s">
        <v>83</v>
      </c>
      <c r="C64" s="65"/>
      <c r="D64" s="65"/>
      <c r="E64" s="65"/>
      <c r="F64" s="65"/>
      <c r="G64" s="65"/>
      <c r="H64" s="65"/>
      <c r="I64" s="65"/>
      <c r="J64" s="11"/>
      <c r="K64" s="51" t="str">
        <f>IFERROR(VLOOKUP($K$14,Blad2!$A$5:$AZ$136,28,),"")</f>
        <v/>
      </c>
      <c r="L64" s="51"/>
      <c r="M64" s="50" t="str">
        <f>IF(K64="","","kW")</f>
        <v/>
      </c>
      <c r="N64" s="51"/>
      <c r="O64" s="14"/>
      <c r="P64" s="14"/>
      <c r="Q64" s="14"/>
    </row>
    <row r="65" spans="1:17" ht="14.1" customHeight="1" x14ac:dyDescent="0.2">
      <c r="B65" s="65" t="s">
        <v>65</v>
      </c>
      <c r="C65" s="65"/>
      <c r="D65" s="65"/>
      <c r="E65" s="65"/>
      <c r="F65" s="65"/>
      <c r="G65" s="65"/>
      <c r="H65" s="65"/>
      <c r="I65" s="65"/>
      <c r="J65" s="11"/>
      <c r="K65" s="14" t="str">
        <f>IFERROR(VLOOKUP($K$14,Blad2!$A$5:$AZ$136,29,),"")</f>
        <v/>
      </c>
      <c r="L65" s="14"/>
      <c r="M65" s="14" t="str">
        <f>IF(K65="","","kW")</f>
        <v/>
      </c>
      <c r="N65" s="14"/>
      <c r="O65" s="14"/>
      <c r="P65" s="14"/>
      <c r="Q65" s="14"/>
    </row>
    <row r="66" spans="1:17" ht="14.1" customHeight="1" x14ac:dyDescent="0.2">
      <c r="B66" s="62" t="s">
        <v>17</v>
      </c>
      <c r="C66" s="62"/>
      <c r="D66" s="62"/>
      <c r="E66" s="62"/>
      <c r="F66" s="62"/>
      <c r="G66" s="62"/>
      <c r="H66" s="62"/>
      <c r="I66" s="62"/>
      <c r="J66" s="11"/>
      <c r="K66" s="13" t="str">
        <f>IFERROR(VLOOKUP($K$14,Blad2!$A$5:$AZ$136,30,),"")</f>
        <v/>
      </c>
      <c r="L66" s="13"/>
      <c r="M66" s="13"/>
      <c r="N66" s="13"/>
      <c r="O66" s="13"/>
      <c r="P66" s="13"/>
      <c r="Q66" s="13"/>
    </row>
    <row r="67" spans="1:17" ht="14.1" customHeight="1" x14ac:dyDescent="0.2">
      <c r="B67" s="62" t="s">
        <v>78</v>
      </c>
      <c r="C67" s="62"/>
      <c r="D67" s="62"/>
      <c r="E67" s="62"/>
      <c r="F67" s="62"/>
      <c r="G67" s="62"/>
      <c r="H67" s="62"/>
      <c r="I67" s="62"/>
      <c r="J67" s="11"/>
      <c r="K67" s="51" t="str">
        <f>IFERROR(VLOOKUP($K$14,Blad2!$A$5:$AZ$136,31,),"")</f>
        <v/>
      </c>
      <c r="L67" s="6"/>
      <c r="M67" s="6"/>
      <c r="N67" s="6"/>
      <c r="O67" s="6"/>
      <c r="P67" s="6"/>
      <c r="Q67" s="6"/>
    </row>
    <row r="68" spans="1:17" ht="14.1" customHeight="1" x14ac:dyDescent="0.2">
      <c r="B68" s="62" t="s">
        <v>180</v>
      </c>
      <c r="C68" s="62"/>
      <c r="D68" s="62"/>
      <c r="E68" s="62"/>
      <c r="F68" s="33"/>
      <c r="G68" s="33"/>
      <c r="H68" s="33"/>
      <c r="I68" s="33"/>
      <c r="J68" s="11"/>
      <c r="K68" s="51" t="str">
        <f>IFERROR(VLOOKUP($K$14,Blad2!$A$5:$AZ$136,32,),"")</f>
        <v/>
      </c>
      <c r="L68" s="51"/>
      <c r="M68" s="51"/>
      <c r="N68" s="51"/>
      <c r="O68" s="51"/>
      <c r="P68" s="51"/>
      <c r="Q68" s="51"/>
    </row>
    <row r="69" spans="1:17" ht="14.1" customHeight="1" x14ac:dyDescent="0.2">
      <c r="B69" s="62" t="s">
        <v>183</v>
      </c>
      <c r="C69" s="62"/>
      <c r="D69" s="62"/>
      <c r="E69" s="62"/>
      <c r="F69" s="33"/>
      <c r="G69" s="33"/>
      <c r="H69" s="33"/>
      <c r="I69" s="33"/>
      <c r="J69" s="11"/>
      <c r="K69" s="63" t="str">
        <f>IFERROR(VLOOKUP($K$14,Blad2!$A$5:$BT$136,33,),"")</f>
        <v/>
      </c>
      <c r="L69" s="63"/>
      <c r="M69" s="63"/>
      <c r="N69" s="63"/>
      <c r="O69" s="63"/>
      <c r="P69" s="63"/>
      <c r="Q69" s="6"/>
    </row>
    <row r="70" spans="1:17" ht="14.1" customHeight="1" x14ac:dyDescent="0.2">
      <c r="B70" s="65" t="s">
        <v>182</v>
      </c>
      <c r="C70" s="65"/>
      <c r="D70" s="65"/>
      <c r="E70" s="65"/>
      <c r="F70" s="65"/>
      <c r="G70" s="65"/>
      <c r="H70" s="65"/>
      <c r="I70" s="65"/>
      <c r="J70" s="11"/>
      <c r="K70" s="63"/>
      <c r="L70" s="63"/>
      <c r="M70" s="63"/>
      <c r="N70" s="63"/>
      <c r="O70" s="63"/>
      <c r="P70" s="63"/>
      <c r="Q70" s="6"/>
    </row>
    <row r="71" spans="1:17" ht="14.1" customHeight="1" x14ac:dyDescent="0.2">
      <c r="B71" s="65"/>
      <c r="C71" s="65"/>
      <c r="D71" s="65"/>
      <c r="E71" s="65"/>
      <c r="F71" s="65"/>
      <c r="G71" s="65"/>
      <c r="H71" s="65"/>
      <c r="I71" s="65"/>
      <c r="J71" s="11"/>
      <c r="K71" s="63" t="str">
        <f>IFERROR(VLOOKUP($K$14,Blad2!$A$5:$AZ$136,34,),"")</f>
        <v/>
      </c>
      <c r="L71" s="63"/>
      <c r="M71" s="63"/>
      <c r="N71" s="63"/>
      <c r="O71" s="63"/>
      <c r="P71" s="63"/>
      <c r="Q71" s="63"/>
    </row>
    <row r="72" spans="1:17" ht="14.1" customHeight="1" x14ac:dyDescent="0.2">
      <c r="B72" s="62" t="s">
        <v>79</v>
      </c>
      <c r="C72" s="62"/>
      <c r="D72" s="62"/>
      <c r="E72" s="62"/>
      <c r="F72" s="62"/>
      <c r="G72" s="62"/>
      <c r="H72" s="62"/>
      <c r="I72" s="62"/>
      <c r="J72" s="11"/>
      <c r="K72" s="63" t="str">
        <f>IFERROR(VLOOKUP($K$14,Blad2!$A$5:$AZ$136,35,),"")</f>
        <v/>
      </c>
      <c r="L72" s="63"/>
      <c r="M72" s="63"/>
      <c r="N72" s="63"/>
      <c r="O72" s="63"/>
      <c r="P72" s="63"/>
      <c r="Q72" s="13"/>
    </row>
    <row r="73" spans="1:17" ht="14.1" customHeight="1" x14ac:dyDescent="0.2">
      <c r="B73" s="62" t="s">
        <v>80</v>
      </c>
      <c r="C73" s="62"/>
      <c r="D73" s="62"/>
      <c r="E73" s="62"/>
      <c r="F73" s="62"/>
      <c r="G73" s="62"/>
      <c r="H73" s="62"/>
      <c r="I73" s="62"/>
      <c r="J73" s="11"/>
      <c r="K73" s="63" t="str">
        <f>IFERROR(VLOOKUP($K$14,Blad2!$A$5:$AZ$136,36,),"")</f>
        <v/>
      </c>
      <c r="L73" s="63"/>
      <c r="M73" s="63"/>
      <c r="N73" s="63"/>
      <c r="O73" s="63"/>
      <c r="P73" s="63"/>
      <c r="Q73" s="63"/>
    </row>
    <row r="74" spans="1:17" ht="14.1" customHeight="1" x14ac:dyDescent="0.2">
      <c r="B74" s="62" t="s">
        <v>81</v>
      </c>
      <c r="C74" s="62"/>
      <c r="D74" s="62"/>
      <c r="E74" s="62"/>
      <c r="F74" s="62"/>
      <c r="G74" s="62"/>
      <c r="H74" s="62"/>
      <c r="I74" s="62"/>
      <c r="J74" s="11"/>
      <c r="K74" s="63" t="str">
        <f>IFERROR(VLOOKUP($K$14,Blad2!$A$5:$AZ$136,37,),"")</f>
        <v/>
      </c>
      <c r="L74" s="63"/>
      <c r="M74" s="63"/>
      <c r="N74" s="63"/>
      <c r="O74" s="63"/>
      <c r="P74" s="13"/>
      <c r="Q74" s="13"/>
    </row>
    <row r="75" spans="1:17" ht="14.1" customHeight="1" x14ac:dyDescent="0.2">
      <c r="B75" s="62" t="s">
        <v>82</v>
      </c>
      <c r="C75" s="62"/>
      <c r="D75" s="62"/>
      <c r="E75" s="62"/>
      <c r="F75" s="62"/>
      <c r="G75" s="62"/>
      <c r="H75" s="62"/>
      <c r="I75" s="62"/>
      <c r="J75" s="11"/>
      <c r="K75" s="63" t="str">
        <f>IFERROR(VLOOKUP($K$14,Blad2!$A$5:$AZ$136,38,),"")</f>
        <v/>
      </c>
      <c r="L75" s="63"/>
      <c r="M75" s="11" t="s">
        <v>260</v>
      </c>
      <c r="N75" s="6"/>
      <c r="O75" s="6"/>
      <c r="P75" s="6"/>
      <c r="Q75" s="6"/>
    </row>
    <row r="76" spans="1:17" ht="14.1" customHeight="1" x14ac:dyDescent="0.2">
      <c r="B76" s="62" t="s">
        <v>73</v>
      </c>
      <c r="C76" s="62"/>
      <c r="D76" s="62"/>
      <c r="E76" s="62"/>
      <c r="F76" s="62"/>
      <c r="G76" s="62"/>
      <c r="H76" s="62"/>
      <c r="I76" s="62"/>
      <c r="J76" s="62"/>
      <c r="K76" s="63" t="str">
        <f>IFERROR(VLOOKUP($K$14,Blad2!$A$5:$AZ$136,39,),"")</f>
        <v/>
      </c>
      <c r="L76" s="63"/>
      <c r="M76" s="63"/>
      <c r="N76" s="63"/>
      <c r="O76" s="63"/>
      <c r="P76" s="63"/>
      <c r="Q76" s="13"/>
    </row>
    <row r="77" spans="1:17" ht="14.1" customHeight="1" x14ac:dyDescent="0.2">
      <c r="A77" s="3"/>
      <c r="B77" s="37"/>
      <c r="C77" s="37"/>
      <c r="D77" s="37"/>
      <c r="E77" s="37"/>
      <c r="F77" s="37"/>
      <c r="G77" s="37"/>
      <c r="H77" s="37"/>
      <c r="I77" s="37"/>
      <c r="J77" s="3"/>
      <c r="K77" s="38"/>
      <c r="L77" s="38"/>
      <c r="M77" s="38"/>
      <c r="N77" s="38"/>
      <c r="O77" s="38"/>
      <c r="P77" s="38"/>
      <c r="Q77" s="30"/>
    </row>
    <row r="78" spans="1:17" ht="14.1" customHeight="1" x14ac:dyDescent="0.2">
      <c r="A78" s="39" t="s">
        <v>186</v>
      </c>
      <c r="B78" s="32"/>
      <c r="C78" s="32"/>
      <c r="D78" s="32"/>
      <c r="E78" s="32"/>
      <c r="F78" s="32"/>
      <c r="G78" s="32"/>
      <c r="H78" s="32"/>
      <c r="I78" s="32"/>
      <c r="J78" s="11"/>
      <c r="K78" s="30"/>
      <c r="L78" s="30"/>
      <c r="M78" s="30"/>
      <c r="N78" s="30"/>
      <c r="O78" s="30"/>
      <c r="P78" s="30"/>
      <c r="Q78" s="30"/>
    </row>
    <row r="79" spans="1:17" ht="14.1" customHeight="1" x14ac:dyDescent="0.2">
      <c r="A79" s="39"/>
      <c r="B79" s="62" t="s">
        <v>0</v>
      </c>
      <c r="C79" s="62"/>
      <c r="D79" s="62"/>
      <c r="E79" s="62"/>
      <c r="F79" s="62"/>
      <c r="G79" s="62"/>
      <c r="H79" s="62"/>
      <c r="I79" s="62"/>
      <c r="J79" s="11"/>
      <c r="K79" s="63" t="str">
        <f>IFERROR(VLOOKUP($K$14,Blad2!$A$5:$AZ$136,41,),"")</f>
        <v/>
      </c>
      <c r="L79" s="63"/>
      <c r="M79" s="63"/>
      <c r="N79" s="63"/>
      <c r="O79" s="63"/>
      <c r="P79" s="63"/>
      <c r="Q79" s="63"/>
    </row>
    <row r="80" spans="1:17" ht="14.1" customHeight="1" x14ac:dyDescent="0.2">
      <c r="A80" s="39"/>
      <c r="B80" s="62" t="s">
        <v>1</v>
      </c>
      <c r="C80" s="62"/>
      <c r="D80" s="62"/>
      <c r="E80" s="62"/>
      <c r="F80" s="62"/>
      <c r="G80" s="62"/>
      <c r="H80" s="62"/>
      <c r="I80" s="62"/>
      <c r="J80" s="11"/>
      <c r="K80" s="63" t="str">
        <f>IFERROR(VLOOKUP($K$14,Blad2!$A$5:$AZ$136,42,),"")</f>
        <v/>
      </c>
      <c r="L80" s="63"/>
      <c r="M80" s="63"/>
      <c r="N80" s="63"/>
      <c r="O80" s="63"/>
      <c r="P80" s="63"/>
      <c r="Q80" s="63"/>
    </row>
    <row r="81" spans="1:18" ht="14.1" customHeight="1" x14ac:dyDescent="0.2">
      <c r="A81" s="39"/>
      <c r="B81" s="62" t="s">
        <v>15</v>
      </c>
      <c r="C81" s="62"/>
      <c r="D81" s="62"/>
      <c r="E81" s="62"/>
      <c r="F81" s="62"/>
      <c r="G81" s="62"/>
      <c r="H81" s="62"/>
      <c r="I81" s="62"/>
      <c r="J81" s="11"/>
      <c r="K81" s="63" t="str">
        <f>IFERROR(VLOOKUP($K$14,Blad2!$A$5:$AZ$136,43,),"")</f>
        <v/>
      </c>
      <c r="L81" s="63"/>
      <c r="M81" s="63"/>
      <c r="N81" s="63"/>
      <c r="O81" s="63"/>
      <c r="P81" s="63"/>
      <c r="Q81" s="63"/>
    </row>
    <row r="82" spans="1:18" ht="14.1" customHeight="1" x14ac:dyDescent="0.2">
      <c r="B82" s="65" t="s">
        <v>184</v>
      </c>
      <c r="C82" s="65"/>
      <c r="D82" s="65"/>
      <c r="E82" s="65"/>
      <c r="F82" s="65"/>
      <c r="G82" s="65"/>
      <c r="H82" s="65"/>
      <c r="I82" s="65"/>
      <c r="J82" s="11"/>
      <c r="K82" s="63" t="str">
        <f>IFERROR(VLOOKUP($K$14,Blad2!$A$5:$AZ$136,7,),"")</f>
        <v/>
      </c>
      <c r="L82" s="63"/>
      <c r="M82" s="63"/>
      <c r="N82" s="63"/>
      <c r="O82" s="63"/>
      <c r="P82" s="63"/>
      <c r="Q82" s="63"/>
    </row>
    <row r="83" spans="1:18" ht="14.1" customHeight="1" x14ac:dyDescent="0.2">
      <c r="B83" s="65" t="s">
        <v>185</v>
      </c>
      <c r="C83" s="65"/>
      <c r="D83" s="65"/>
      <c r="E83" s="65"/>
      <c r="F83" s="65"/>
      <c r="G83" s="65"/>
      <c r="H83" s="65"/>
      <c r="I83" s="65"/>
      <c r="J83" s="11"/>
      <c r="K83" s="63" t="str">
        <f>IFERROR(VLOOKUP($K$14,Blad2!$A$5:$AZ$136,8,),"")</f>
        <v/>
      </c>
      <c r="L83" s="63"/>
      <c r="M83" s="63"/>
      <c r="N83" s="63"/>
      <c r="O83" s="63"/>
      <c r="P83" s="63"/>
      <c r="Q83" s="63"/>
    </row>
    <row r="84" spans="1:18" ht="14.1" customHeight="1" x14ac:dyDescent="0.2">
      <c r="B84" s="32"/>
      <c r="C84" s="32"/>
      <c r="D84" s="32"/>
      <c r="E84" s="32"/>
      <c r="F84" s="32"/>
      <c r="G84" s="32"/>
      <c r="H84" s="32"/>
      <c r="I84" s="32"/>
      <c r="J84" s="11"/>
      <c r="K84" s="30"/>
      <c r="L84" s="30"/>
      <c r="M84" s="30"/>
      <c r="N84" s="30"/>
      <c r="O84" s="30"/>
      <c r="P84" s="30"/>
      <c r="Q84" s="30"/>
    </row>
    <row r="85" spans="1:18" ht="14.1" customHeight="1" x14ac:dyDescent="0.2">
      <c r="A85" s="3" t="s">
        <v>178</v>
      </c>
      <c r="B85" s="32"/>
      <c r="C85" s="32"/>
      <c r="D85" s="32"/>
      <c r="E85" s="32"/>
      <c r="F85" s="32"/>
      <c r="G85" s="32"/>
      <c r="H85" s="32"/>
      <c r="I85" s="32"/>
      <c r="J85" s="11"/>
      <c r="K85" s="30"/>
      <c r="L85" s="30"/>
      <c r="M85" s="30"/>
      <c r="N85" s="30"/>
      <c r="O85" s="30"/>
      <c r="P85" s="30"/>
      <c r="Q85" s="30"/>
    </row>
    <row r="86" spans="1:18" ht="14.1" customHeight="1" x14ac:dyDescent="0.2">
      <c r="B86" s="62" t="s">
        <v>69</v>
      </c>
      <c r="C86" s="62"/>
      <c r="D86" s="62"/>
      <c r="E86" s="62"/>
      <c r="F86" s="62"/>
      <c r="G86" s="62"/>
      <c r="H86" s="62"/>
      <c r="I86" s="62"/>
      <c r="J86" s="11"/>
      <c r="K86" s="63" t="str">
        <f>IFERROR(VLOOKUP($K$14,Blad2!$A$5:$AZ$136,9,),"")</f>
        <v/>
      </c>
      <c r="L86" s="63"/>
      <c r="M86" s="63"/>
      <c r="N86" s="63"/>
      <c r="O86" s="63"/>
      <c r="P86" s="63"/>
      <c r="Q86" s="63"/>
    </row>
    <row r="87" spans="1:18" ht="14.1" customHeight="1" x14ac:dyDescent="0.2">
      <c r="B87" s="65" t="s">
        <v>70</v>
      </c>
      <c r="C87" s="65"/>
      <c r="D87" s="65"/>
      <c r="E87" s="65"/>
      <c r="F87" s="65"/>
      <c r="G87" s="65"/>
      <c r="H87" s="65"/>
      <c r="I87" s="65"/>
      <c r="J87" s="11"/>
      <c r="K87" s="30"/>
      <c r="L87" s="30"/>
      <c r="M87" s="30"/>
      <c r="N87" s="30"/>
      <c r="O87" s="30"/>
      <c r="P87" s="30"/>
      <c r="Q87" s="30"/>
    </row>
    <row r="88" spans="1:18" ht="14.1" customHeight="1" x14ac:dyDescent="0.2">
      <c r="B88" s="65"/>
      <c r="C88" s="65"/>
      <c r="D88" s="65"/>
      <c r="E88" s="65"/>
      <c r="F88" s="65"/>
      <c r="G88" s="65"/>
      <c r="H88" s="65"/>
      <c r="I88" s="65"/>
      <c r="J88" s="11"/>
      <c r="K88" s="63" t="str">
        <f>IFERROR(VLOOKUP($K$14,Blad2!$A$5:$AZ$136,10,),"")</f>
        <v/>
      </c>
      <c r="L88" s="63"/>
      <c r="M88" s="63"/>
      <c r="N88" s="63"/>
      <c r="O88" s="63"/>
      <c r="P88" s="63"/>
      <c r="Q88" s="63"/>
    </row>
    <row r="89" spans="1:18" ht="14.1" customHeight="1" x14ac:dyDescent="0.2">
      <c r="A89" s="66" t="s">
        <v>179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30"/>
      <c r="M89" s="30"/>
      <c r="N89" s="30"/>
      <c r="O89" s="30"/>
      <c r="P89" s="30"/>
      <c r="Q89" s="30"/>
    </row>
    <row r="90" spans="1:18" ht="14.1" customHeight="1" x14ac:dyDescent="0.2">
      <c r="B90" s="65" t="s">
        <v>16</v>
      </c>
      <c r="C90" s="65"/>
      <c r="D90" s="65"/>
      <c r="E90" s="65"/>
      <c r="F90" s="65"/>
      <c r="G90" s="65"/>
      <c r="H90" s="65"/>
      <c r="I90" s="65"/>
      <c r="K90" s="64" t="str">
        <f>IFERROR(VLOOKUP($K$14,Blad2!$A$5:$AZ$136,27,),"")</f>
        <v/>
      </c>
      <c r="L90" s="64"/>
      <c r="M90" s="64"/>
      <c r="N90" s="64"/>
      <c r="O90" s="64"/>
      <c r="P90" s="64"/>
      <c r="Q90" s="64"/>
    </row>
    <row r="91" spans="1:18" ht="14.1" customHeight="1" x14ac:dyDescent="0.2">
      <c r="B91" s="65"/>
      <c r="C91" s="65"/>
      <c r="D91" s="65"/>
      <c r="E91" s="65"/>
      <c r="F91" s="65"/>
      <c r="G91" s="65"/>
      <c r="H91" s="65"/>
      <c r="I91" s="65"/>
      <c r="K91" s="64"/>
      <c r="L91" s="64"/>
      <c r="M91" s="64"/>
      <c r="N91" s="64"/>
      <c r="O91" s="64"/>
      <c r="P91" s="64"/>
      <c r="Q91" s="64"/>
      <c r="R91" s="35"/>
    </row>
    <row r="92" spans="1:18" ht="14.1" customHeight="1" x14ac:dyDescent="0.2">
      <c r="B92" s="65" t="s">
        <v>83</v>
      </c>
      <c r="C92" s="65"/>
      <c r="D92" s="65"/>
      <c r="E92" s="65"/>
      <c r="F92" s="65"/>
      <c r="G92" s="65"/>
      <c r="H92" s="65"/>
      <c r="I92" s="65"/>
      <c r="J92" s="11"/>
      <c r="K92" s="63" t="str">
        <f>IFERROR(VLOOKUP($K$14,Blad2!$A$5:$AZ$136,44,),"")</f>
        <v/>
      </c>
      <c r="L92" s="63"/>
      <c r="M92" s="50"/>
      <c r="N92" s="51"/>
      <c r="O92" s="50"/>
      <c r="P92" s="50"/>
      <c r="Q92" s="50"/>
      <c r="R92" s="35"/>
    </row>
    <row r="93" spans="1:18" ht="14.1" customHeight="1" x14ac:dyDescent="0.2">
      <c r="B93" s="65" t="s">
        <v>65</v>
      </c>
      <c r="C93" s="65"/>
      <c r="D93" s="65"/>
      <c r="E93" s="65"/>
      <c r="F93" s="65"/>
      <c r="G93" s="65"/>
      <c r="H93" s="65"/>
      <c r="I93" s="65"/>
      <c r="J93" s="11"/>
      <c r="K93" s="64" t="str">
        <f>IFERROR(VLOOKUP($K$14,Blad2!$A$5:$AZ$136,45,),"")</f>
        <v/>
      </c>
      <c r="L93" s="64"/>
      <c r="M93" s="50"/>
      <c r="N93" s="50"/>
      <c r="O93" s="50"/>
      <c r="P93" s="50"/>
      <c r="Q93" s="50"/>
      <c r="R93" s="35"/>
    </row>
    <row r="94" spans="1:18" ht="14.1" customHeight="1" x14ac:dyDescent="0.2">
      <c r="B94" s="62" t="s">
        <v>17</v>
      </c>
      <c r="C94" s="62"/>
      <c r="D94" s="62"/>
      <c r="E94" s="62"/>
      <c r="F94" s="62"/>
      <c r="G94" s="62"/>
      <c r="H94" s="62"/>
      <c r="I94" s="62"/>
      <c r="J94" s="11"/>
      <c r="K94" s="51" t="str">
        <f>IFERROR(VLOOKUP($K$14,Blad2!$A$5:$AZ$136,30,),"")</f>
        <v/>
      </c>
      <c r="L94" s="6"/>
      <c r="M94" s="6"/>
      <c r="N94" s="6"/>
      <c r="O94" s="6"/>
      <c r="P94" s="6"/>
      <c r="Q94" s="6"/>
    </row>
    <row r="95" spans="1:18" ht="14.1" customHeight="1" x14ac:dyDescent="0.2">
      <c r="B95" s="62" t="s">
        <v>78</v>
      </c>
      <c r="C95" s="62"/>
      <c r="D95" s="62"/>
      <c r="E95" s="62"/>
      <c r="F95" s="62"/>
      <c r="G95" s="62"/>
      <c r="H95" s="62"/>
      <c r="I95" s="62"/>
      <c r="J95" s="11"/>
      <c r="K95" s="6" t="str">
        <f>IFERROR(VLOOKUP($K$14,Blad2!$A$5:$AZ$136,31,),"")</f>
        <v/>
      </c>
      <c r="L95" s="6"/>
      <c r="M95" s="6"/>
      <c r="N95" s="6"/>
      <c r="O95" s="6"/>
      <c r="P95" s="6"/>
      <c r="Q95" s="6"/>
    </row>
    <row r="96" spans="1:18" ht="14.1" customHeight="1" x14ac:dyDescent="0.2">
      <c r="B96" s="33"/>
      <c r="C96" s="33"/>
      <c r="D96" s="33"/>
      <c r="E96" s="33"/>
      <c r="F96" s="33"/>
      <c r="G96" s="33"/>
      <c r="H96" s="33"/>
      <c r="I96" s="33"/>
      <c r="J96" s="11"/>
      <c r="K96" s="6"/>
      <c r="L96" s="6"/>
      <c r="M96" s="6"/>
      <c r="N96" s="6"/>
      <c r="O96" s="6"/>
      <c r="P96" s="6"/>
      <c r="Q96" s="6"/>
    </row>
    <row r="97" spans="1:17" ht="14.1" customHeight="1" x14ac:dyDescent="0.2">
      <c r="B97" s="62" t="s">
        <v>79</v>
      </c>
      <c r="C97" s="62"/>
      <c r="D97" s="62"/>
      <c r="E97" s="62"/>
      <c r="F97" s="62"/>
      <c r="G97" s="62"/>
      <c r="H97" s="62"/>
      <c r="I97" s="62"/>
      <c r="J97" s="11"/>
      <c r="K97" s="63" t="str">
        <f>IFERROR(VLOOKUP($K$14,Blad2!$A$5:$AZ$136,46,),"")</f>
        <v/>
      </c>
      <c r="L97" s="63"/>
      <c r="Q97" s="31"/>
    </row>
    <row r="98" spans="1:17" ht="14.1" customHeight="1" x14ac:dyDescent="0.2">
      <c r="B98" s="62" t="s">
        <v>81</v>
      </c>
      <c r="C98" s="62"/>
      <c r="D98" s="62"/>
      <c r="E98" s="62"/>
      <c r="F98" s="62"/>
      <c r="G98" s="62"/>
      <c r="H98" s="62"/>
      <c r="I98" s="62"/>
      <c r="J98" s="11"/>
      <c r="K98" s="63" t="str">
        <f>IFERROR(VLOOKUP($K$14,Blad2!$A$5:$AZ$136,47,),"")</f>
        <v/>
      </c>
      <c r="L98" s="63"/>
      <c r="Q98" s="51"/>
    </row>
    <row r="99" spans="1:17" ht="14.1" customHeight="1" x14ac:dyDescent="0.2">
      <c r="B99" s="52"/>
      <c r="C99" s="52"/>
      <c r="D99" s="52"/>
      <c r="E99" s="52"/>
      <c r="F99" s="52"/>
      <c r="G99" s="52"/>
      <c r="H99" s="52"/>
      <c r="I99" s="52"/>
      <c r="J99" s="11"/>
      <c r="K99" s="51"/>
      <c r="L99" s="51"/>
      <c r="Q99" s="51"/>
    </row>
    <row r="100" spans="1:17" ht="14.1" customHeight="1" x14ac:dyDescent="0.2">
      <c r="A100" s="6" t="s">
        <v>162</v>
      </c>
      <c r="Q100" s="45"/>
    </row>
    <row r="101" spans="1:17" ht="14.1" customHeight="1" x14ac:dyDescent="0.2">
      <c r="A101" s="11" t="s">
        <v>163</v>
      </c>
      <c r="B101" s="11"/>
      <c r="C101" s="11"/>
      <c r="D101" s="11"/>
      <c r="E101" s="11"/>
      <c r="F101" s="11"/>
      <c r="G101" s="11"/>
      <c r="H101" s="11"/>
      <c r="I101" s="11"/>
      <c r="J101" s="31"/>
      <c r="K101" s="31" t="str">
        <f>IFERROR(VLOOKUP($K$14,Blad2!$A$5:$AZ$136,48,),"")</f>
        <v/>
      </c>
      <c r="Q101" s="45"/>
    </row>
    <row r="102" spans="1:17" ht="14.1" customHeight="1" x14ac:dyDescent="0.2">
      <c r="A102" s="11" t="s">
        <v>164</v>
      </c>
      <c r="B102" s="11"/>
      <c r="C102" s="11"/>
      <c r="D102" s="11"/>
      <c r="E102" s="11"/>
      <c r="F102" s="11"/>
      <c r="G102" s="11"/>
      <c r="H102" s="11"/>
      <c r="I102" s="11"/>
      <c r="J102" s="31"/>
      <c r="K102" s="63" t="str">
        <f>IFERROR(VLOOKUP($K$14,Blad2!$A$5:$AZ$136,49,),"")</f>
        <v/>
      </c>
      <c r="L102" s="63"/>
      <c r="M102" s="6"/>
      <c r="Q102" s="31"/>
    </row>
    <row r="103" spans="1:17" ht="14.1" customHeight="1" x14ac:dyDescent="0.2">
      <c r="A103" s="11" t="s">
        <v>165</v>
      </c>
      <c r="B103" s="11"/>
      <c r="C103" s="11"/>
      <c r="D103" s="11"/>
      <c r="E103" s="11"/>
      <c r="F103" s="11"/>
      <c r="G103" s="11"/>
      <c r="H103" s="11"/>
      <c r="I103" s="11"/>
      <c r="J103" s="6"/>
      <c r="K103" s="64" t="str">
        <f>IFERROR(VLOOKUP($K$14,Blad2!$A$5:$AZ$136,50,),"")</f>
        <v/>
      </c>
      <c r="L103" s="64"/>
      <c r="M103" s="64"/>
      <c r="N103" s="64"/>
      <c r="O103" s="64"/>
      <c r="P103" s="64"/>
      <c r="Q103" s="31"/>
    </row>
    <row r="104" spans="1:17" ht="14.1" customHeight="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6"/>
      <c r="K104" s="64"/>
      <c r="L104" s="64"/>
      <c r="M104" s="64"/>
      <c r="N104" s="64"/>
      <c r="O104" s="64"/>
      <c r="P104" s="64"/>
      <c r="Q104" s="42"/>
    </row>
    <row r="105" spans="1:17" ht="14.1" customHeight="1" x14ac:dyDescent="0.2">
      <c r="A105" s="11" t="s">
        <v>166</v>
      </c>
      <c r="B105" s="11"/>
      <c r="C105" s="11"/>
      <c r="D105" s="11"/>
      <c r="E105" s="11"/>
      <c r="F105" s="11"/>
      <c r="G105" s="11"/>
      <c r="H105" s="11"/>
      <c r="I105" s="11"/>
      <c r="J105" s="6"/>
      <c r="K105" s="31" t="str">
        <f>IFERROR(VLOOKUP($K$14,Blad2!$A$5:$AZ$136,51,),"")</f>
        <v/>
      </c>
      <c r="L105" s="6"/>
      <c r="M105" s="6"/>
      <c r="N105" s="6"/>
      <c r="O105" s="6"/>
      <c r="Q105" s="30"/>
    </row>
    <row r="106" spans="1:17" ht="14.1" customHeight="1" x14ac:dyDescent="0.2">
      <c r="A106" s="11" t="s">
        <v>167</v>
      </c>
      <c r="B106" s="11"/>
      <c r="C106" s="11"/>
      <c r="D106" s="11"/>
      <c r="E106" s="11"/>
      <c r="F106" s="11"/>
      <c r="G106" s="11"/>
      <c r="H106" s="11"/>
      <c r="I106" s="11"/>
      <c r="J106" s="6"/>
      <c r="K106" s="55" t="str">
        <f>IFERROR(VLOOKUP($K$14,Blad2!$A$5:$AZ$136,52,),"")</f>
        <v/>
      </c>
      <c r="L106" s="6"/>
      <c r="M106" s="6"/>
      <c r="N106" s="6"/>
      <c r="O106" s="6"/>
      <c r="Q106" s="56"/>
    </row>
    <row r="107" spans="1:17" ht="14.1" customHeight="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6"/>
      <c r="K107" s="31"/>
      <c r="L107" s="6"/>
      <c r="M107" s="6"/>
      <c r="N107" s="6"/>
      <c r="O107" s="6"/>
      <c r="Q107" s="30"/>
    </row>
    <row r="108" spans="1:17" x14ac:dyDescent="0.2"/>
    <row r="109" spans="1:17" x14ac:dyDescent="0.2"/>
    <row r="110" spans="1:17" x14ac:dyDescent="0.2"/>
    <row r="111" spans="1:17" x14ac:dyDescent="0.2"/>
    <row r="112" spans="1:17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</sheetData>
  <sheetProtection algorithmName="SHA-512" hashValue="6XGg2SJ3ZDSF/TOQudXuNRjsDhijdu+FwxE5KQMwRDNkKEe9rOMvI95ReOgAely51RH279dm4Zmxjwg+o2EDyA==" saltValue="gNE/Sk9kCodUQEC3sfqGNg==" spinCount="100000" sheet="1" objects="1" scenarios="1"/>
  <mergeCells count="106">
    <mergeCell ref="B72:I72"/>
    <mergeCell ref="B73:I73"/>
    <mergeCell ref="B74:I74"/>
    <mergeCell ref="B75:I75"/>
    <mergeCell ref="B76:J76"/>
    <mergeCell ref="K19:Q19"/>
    <mergeCell ref="K20:Q20"/>
    <mergeCell ref="K52:L52"/>
    <mergeCell ref="B40:I40"/>
    <mergeCell ref="K47:Q47"/>
    <mergeCell ref="K48:L48"/>
    <mergeCell ref="B47:I47"/>
    <mergeCell ref="B48:I48"/>
    <mergeCell ref="K51:N51"/>
    <mergeCell ref="K40:L40"/>
    <mergeCell ref="K29:L29"/>
    <mergeCell ref="K23:Q23"/>
    <mergeCell ref="B34:I34"/>
    <mergeCell ref="B33:I33"/>
    <mergeCell ref="B29:I29"/>
    <mergeCell ref="K30:Q30"/>
    <mergeCell ref="K75:L75"/>
    <mergeCell ref="B30:I30"/>
    <mergeCell ref="K53:N53"/>
    <mergeCell ref="K14:Q14"/>
    <mergeCell ref="A10:P10"/>
    <mergeCell ref="K16:Q16"/>
    <mergeCell ref="K22:Q22"/>
    <mergeCell ref="K18:Q18"/>
    <mergeCell ref="K13:Q13"/>
    <mergeCell ref="K15:Q15"/>
    <mergeCell ref="K17:Q17"/>
    <mergeCell ref="B13:I13"/>
    <mergeCell ref="B14:I14"/>
    <mergeCell ref="B15:I15"/>
    <mergeCell ref="B67:I67"/>
    <mergeCell ref="K44:Q44"/>
    <mergeCell ref="A50:N50"/>
    <mergeCell ref="B52:J53"/>
    <mergeCell ref="B16:I16"/>
    <mergeCell ref="B17:I17"/>
    <mergeCell ref="B18:I18"/>
    <mergeCell ref="B22:I22"/>
    <mergeCell ref="M40:Q40"/>
    <mergeCell ref="B37:J38"/>
    <mergeCell ref="B31:I31"/>
    <mergeCell ref="K31:L31"/>
    <mergeCell ref="K32:L32"/>
    <mergeCell ref="K33:L33"/>
    <mergeCell ref="K34:L34"/>
    <mergeCell ref="B35:I36"/>
    <mergeCell ref="K35:Q35"/>
    <mergeCell ref="K37:L37"/>
    <mergeCell ref="M37:Q37"/>
    <mergeCell ref="B39:J39"/>
    <mergeCell ref="B32:I32"/>
    <mergeCell ref="B28:I28"/>
    <mergeCell ref="B23:I24"/>
    <mergeCell ref="K103:P104"/>
    <mergeCell ref="K76:P76"/>
    <mergeCell ref="K62:P63"/>
    <mergeCell ref="K71:Q71"/>
    <mergeCell ref="K69:P69"/>
    <mergeCell ref="K73:Q73"/>
    <mergeCell ref="K74:O74"/>
    <mergeCell ref="K79:Q79"/>
    <mergeCell ref="K80:Q80"/>
    <mergeCell ref="K102:L102"/>
    <mergeCell ref="K83:Q83"/>
    <mergeCell ref="K82:Q82"/>
    <mergeCell ref="K88:Q88"/>
    <mergeCell ref="A89:K89"/>
    <mergeCell ref="B90:I91"/>
    <mergeCell ref="B94:I94"/>
    <mergeCell ref="B79:I79"/>
    <mergeCell ref="B80:I80"/>
    <mergeCell ref="B82:I82"/>
    <mergeCell ref="B83:I83"/>
    <mergeCell ref="B86:I86"/>
    <mergeCell ref="K86:Q86"/>
    <mergeCell ref="B81:I81"/>
    <mergeCell ref="K81:Q81"/>
    <mergeCell ref="A6:Q9"/>
    <mergeCell ref="B98:I98"/>
    <mergeCell ref="K98:L98"/>
    <mergeCell ref="K70:P70"/>
    <mergeCell ref="K92:L92"/>
    <mergeCell ref="K72:P72"/>
    <mergeCell ref="K90:Q91"/>
    <mergeCell ref="B92:I92"/>
    <mergeCell ref="B93:I93"/>
    <mergeCell ref="K93:L93"/>
    <mergeCell ref="B97:I97"/>
    <mergeCell ref="K97:L97"/>
    <mergeCell ref="B95:I95"/>
    <mergeCell ref="B87:I88"/>
    <mergeCell ref="A42:Q42"/>
    <mergeCell ref="B43:I44"/>
    <mergeCell ref="A61:K61"/>
    <mergeCell ref="B68:E68"/>
    <mergeCell ref="B70:I71"/>
    <mergeCell ref="B69:E69"/>
    <mergeCell ref="B65:I65"/>
    <mergeCell ref="B64:I64"/>
    <mergeCell ref="B66:I66"/>
    <mergeCell ref="B62:I63"/>
  </mergeCells>
  <conditionalFormatting sqref="K14">
    <cfRule type="cellIs" dxfId="41" priority="77" operator="equal">
      <formula>""</formula>
    </cfRule>
    <cfRule type="cellIs" dxfId="40" priority="79" operator="equal">
      <formula>"Selecteer hier uw warmtepomp"</formula>
    </cfRule>
  </conditionalFormatting>
  <conditionalFormatting sqref="K13:Q13 K15:Q17 K47:Q47 K66:Q66 K48:K49 M48:Q49 K38:Q39 K37 M37 M29:Q29 Q76 K40:K41 Q1:Q5 K43 O50:Q50 M52:Q52 K30:Q30 J107:K107 K35:Q36 K31:K34 M31:Q34 K67 Q72 K72:K74 P74:Q74 K53:K58 O53:Q58 K99">
    <cfRule type="cellIs" dxfId="39" priority="75" operator="equal">
      <formula>"Niet van toepassing"</formula>
    </cfRule>
  </conditionalFormatting>
  <conditionalFormatting sqref="R14:Y14">
    <cfRule type="cellIs" dxfId="38" priority="74" operator="equal">
      <formula>"Niet van toepassing"</formula>
    </cfRule>
  </conditionalFormatting>
  <conditionalFormatting sqref="K18:Q18">
    <cfRule type="cellIs" dxfId="37" priority="71" operator="equal">
      <formula>"Niet van toepassing"</formula>
    </cfRule>
  </conditionalFormatting>
  <conditionalFormatting sqref="M40:M41 M43">
    <cfRule type="cellIs" dxfId="36" priority="70" operator="equal">
      <formula>"Niet van toepassing"</formula>
    </cfRule>
  </conditionalFormatting>
  <conditionalFormatting sqref="J62">
    <cfRule type="cellIs" dxfId="35" priority="52" operator="equal">
      <formula>"Niet van toepassing"</formula>
    </cfRule>
  </conditionalFormatting>
  <conditionalFormatting sqref="K52">
    <cfRule type="cellIs" dxfId="34" priority="54" operator="equal">
      <formula>"Niet van toepassing"</formula>
    </cfRule>
  </conditionalFormatting>
  <conditionalFormatting sqref="K95">
    <cfRule type="cellIs" dxfId="33" priority="41" operator="equal">
      <formula>"Niet van toepassing"</formula>
    </cfRule>
  </conditionalFormatting>
  <conditionalFormatting sqref="K51">
    <cfRule type="cellIs" dxfId="32" priority="55" operator="equal">
      <formula>"Niet van toepassing"</formula>
    </cfRule>
  </conditionalFormatting>
  <conditionalFormatting sqref="K102">
    <cfRule type="cellIs" dxfId="31" priority="31" operator="equal">
      <formula>"Niet van toepassing"</formula>
    </cfRule>
  </conditionalFormatting>
  <conditionalFormatting sqref="J105">
    <cfRule type="cellIs" dxfId="30" priority="34" operator="equal">
      <formula>"Niet van toepassing"</formula>
    </cfRule>
  </conditionalFormatting>
  <conditionalFormatting sqref="K90">
    <cfRule type="cellIs" dxfId="29" priority="49" operator="equal">
      <formula>"Niet van toepassing"</formula>
    </cfRule>
  </conditionalFormatting>
  <conditionalFormatting sqref="K69">
    <cfRule type="cellIs" dxfId="28" priority="40" operator="equal">
      <formula>"Niet van toepassing"</formula>
    </cfRule>
  </conditionalFormatting>
  <conditionalFormatting sqref="K83:Q83">
    <cfRule type="cellIs" dxfId="27" priority="46" operator="equal">
      <formula>"Niet van toepassing"</formula>
    </cfRule>
  </conditionalFormatting>
  <conditionalFormatting sqref="K82">
    <cfRule type="cellIs" dxfId="26" priority="45" operator="equal">
      <formula>"Niet van toepassing"</formula>
    </cfRule>
  </conditionalFormatting>
  <conditionalFormatting sqref="K105">
    <cfRule type="cellIs" dxfId="25" priority="29" operator="equal">
      <formula>"Niet van toepassing"</formula>
    </cfRule>
  </conditionalFormatting>
  <conditionalFormatting sqref="J101">
    <cfRule type="cellIs" dxfId="24" priority="37" operator="equal">
      <formula>"Niet van toepassing"</formula>
    </cfRule>
  </conditionalFormatting>
  <conditionalFormatting sqref="J102">
    <cfRule type="cellIs" dxfId="23" priority="36" operator="equal">
      <formula>"Niet van toepassing"</formula>
    </cfRule>
  </conditionalFormatting>
  <conditionalFormatting sqref="J103:J104">
    <cfRule type="cellIs" dxfId="22" priority="35" operator="equal">
      <formula>"Niet van toepassing"</formula>
    </cfRule>
  </conditionalFormatting>
  <conditionalFormatting sqref="K101">
    <cfRule type="cellIs" dxfId="21" priority="32" operator="equal">
      <formula>"Niet van toepassing"</formula>
    </cfRule>
  </conditionalFormatting>
  <conditionalFormatting sqref="K103">
    <cfRule type="cellIs" dxfId="20" priority="30" operator="equal">
      <formula>"Niet van toepassing"</formula>
    </cfRule>
  </conditionalFormatting>
  <conditionalFormatting sqref="K22:Q22">
    <cfRule type="cellIs" dxfId="19" priority="27" operator="equal">
      <formula>"Niet van toepassing"</formula>
    </cfRule>
  </conditionalFormatting>
  <conditionalFormatting sqref="K23:Q23">
    <cfRule type="cellIs" dxfId="18" priority="26" operator="equal">
      <formula>"Niet van toepassing"</formula>
    </cfRule>
  </conditionalFormatting>
  <conditionalFormatting sqref="K44">
    <cfRule type="cellIs" dxfId="17" priority="25" operator="equal">
      <formula>"Niet van toepassing"</formula>
    </cfRule>
  </conditionalFormatting>
  <conditionalFormatting sqref="K76">
    <cfRule type="cellIs" dxfId="16" priority="23" operator="equal">
      <formula>"Niet van toepassing"</formula>
    </cfRule>
  </conditionalFormatting>
  <conditionalFormatting sqref="K62">
    <cfRule type="cellIs" dxfId="15" priority="18" operator="equal">
      <formula>"Niet van toepassing"</formula>
    </cfRule>
  </conditionalFormatting>
  <conditionalFormatting sqref="K20:Q20">
    <cfRule type="cellIs" dxfId="14" priority="19" operator="equal">
      <formula>"Niet van toepassing"</formula>
    </cfRule>
  </conditionalFormatting>
  <conditionalFormatting sqref="K19:Q19">
    <cfRule type="cellIs" dxfId="13" priority="20" operator="equal">
      <formula>"Niet van toepassing"</formula>
    </cfRule>
  </conditionalFormatting>
  <conditionalFormatting sqref="K64">
    <cfRule type="cellIs" dxfId="12" priority="17" operator="equal">
      <formula>"Niet van toepassing"</formula>
    </cfRule>
  </conditionalFormatting>
  <conditionalFormatting sqref="K71">
    <cfRule type="cellIs" dxfId="11" priority="15" operator="equal">
      <formula>"Niet van toepassing"</formula>
    </cfRule>
  </conditionalFormatting>
  <conditionalFormatting sqref="K68">
    <cfRule type="cellIs" dxfId="10" priority="16" operator="equal">
      <formula>"Niet van toepassing"</formula>
    </cfRule>
  </conditionalFormatting>
  <conditionalFormatting sqref="K79:Q79 K81:Q81">
    <cfRule type="cellIs" dxfId="9" priority="12" operator="equal">
      <formula>"Niet van toepassing"</formula>
    </cfRule>
  </conditionalFormatting>
  <conditionalFormatting sqref="K80:Q80">
    <cfRule type="cellIs" dxfId="8" priority="11" operator="equal">
      <formula>"Niet van toepassing"</formula>
    </cfRule>
  </conditionalFormatting>
  <conditionalFormatting sqref="K92">
    <cfRule type="cellIs" dxfId="7" priority="10" operator="equal">
      <formula>"Niet van toepassing"</formula>
    </cfRule>
  </conditionalFormatting>
  <conditionalFormatting sqref="K94">
    <cfRule type="cellIs" dxfId="6" priority="8" operator="equal">
      <formula>"Niet van toepassing"</formula>
    </cfRule>
  </conditionalFormatting>
  <conditionalFormatting sqref="K97">
    <cfRule type="cellIs" dxfId="5" priority="7" operator="equal">
      <formula>"Niet van toepassing"</formula>
    </cfRule>
  </conditionalFormatting>
  <conditionalFormatting sqref="K98">
    <cfRule type="cellIs" dxfId="4" priority="6" operator="equal">
      <formula>"Niet van toepassing"</formula>
    </cfRule>
  </conditionalFormatting>
  <conditionalFormatting sqref="K70">
    <cfRule type="cellIs" dxfId="3" priority="5" operator="equal">
      <formula>"Niet van toepassing"</formula>
    </cfRule>
  </conditionalFormatting>
  <conditionalFormatting sqref="J106:K106">
    <cfRule type="cellIs" dxfId="2" priority="4" operator="equal">
      <formula>"Niet van toepassing"</formula>
    </cfRule>
  </conditionalFormatting>
  <conditionalFormatting sqref="K29">
    <cfRule type="cellIs" dxfId="1" priority="2" operator="equal">
      <formula>"Niet van toepassing"</formula>
    </cfRule>
  </conditionalFormatting>
  <conditionalFormatting sqref="K75">
    <cfRule type="cellIs" dxfId="0" priority="1" operator="equal">
      <formula>"Niet van toepassing"</formula>
    </cfRule>
  </conditionalFormatting>
  <pageMargins left="0.7" right="0.7" top="0.75" bottom="0.75" header="0.3" footer="0.3"/>
  <pageSetup paperSize="9" orientation="portrait" r:id="rId1"/>
  <headerFooter alignWithMargins="0">
    <oddFooter>&amp;L&amp;7Bosch Thermotechnology nv/sa
Zandvoortstraat 47
2800 Mechelen&amp;R&amp;7Pagina &amp;P van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 xr:uid="{00000000-0002-0000-0000-000000000000}">
          <x14:formula1>
            <xm:f>Blad2!$A$4:$A$136</xm:f>
          </x14:formula1>
          <xm:sqref>K14:Q14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Z137"/>
  <sheetViews>
    <sheetView workbookViewId="0">
      <pane xSplit="2" ySplit="3" topLeftCell="AF4" activePane="bottomRight" state="frozen"/>
      <selection activeCell="K15" sqref="K15:Q15"/>
      <selection pane="topRight" activeCell="K15" sqref="K15:Q15"/>
      <selection pane="bottomLeft" activeCell="K15" sqref="K15:Q15"/>
      <selection pane="bottomRight" activeCell="AG104" sqref="AG104"/>
    </sheetView>
  </sheetViews>
  <sheetFormatPr defaultColWidth="9.140625" defaultRowHeight="12.75" x14ac:dyDescent="0.2"/>
  <cols>
    <col min="1" max="1" width="36.28515625" style="18" customWidth="1"/>
    <col min="2" max="2" width="8.28515625" style="18" customWidth="1"/>
    <col min="3" max="3" width="15" style="18" customWidth="1"/>
    <col min="4" max="4" width="22.85546875" style="18" customWidth="1"/>
    <col min="5" max="5" width="32.42578125" style="18" customWidth="1"/>
    <col min="6" max="6" width="28.28515625" style="18" customWidth="1"/>
    <col min="7" max="7" width="33.42578125" style="18" customWidth="1"/>
    <col min="8" max="10" width="28.28515625" style="18" customWidth="1"/>
    <col min="11" max="11" width="32.42578125" style="18" customWidth="1"/>
    <col min="12" max="12" width="32.5703125" style="18" customWidth="1"/>
    <col min="13" max="13" width="40.28515625" style="18" customWidth="1"/>
    <col min="14" max="14" width="10" style="18" bestFit="1" customWidth="1"/>
    <col min="15" max="15" width="9.28515625" style="18" bestFit="1" customWidth="1"/>
    <col min="16" max="16" width="9.42578125" style="18" bestFit="1" customWidth="1"/>
    <col min="17" max="17" width="9.28515625" style="18" bestFit="1" customWidth="1"/>
    <col min="18" max="18" width="25.85546875" style="18" customWidth="1"/>
    <col min="19" max="19" width="30" style="18" customWidth="1"/>
    <col min="20" max="26" width="33" style="18" customWidth="1"/>
    <col min="27" max="27" width="48.42578125" style="18" customWidth="1"/>
    <col min="28" max="29" width="33" style="18" customWidth="1"/>
    <col min="30" max="30" width="32.85546875" style="18" customWidth="1"/>
    <col min="31" max="31" width="67" style="18" customWidth="1"/>
    <col min="32" max="34" width="37.85546875" style="18" customWidth="1"/>
    <col min="35" max="35" width="23.7109375" style="18" customWidth="1"/>
    <col min="36" max="36" width="18.28515625" style="18" customWidth="1"/>
    <col min="37" max="37" width="24.7109375" style="18" customWidth="1"/>
    <col min="38" max="38" width="23.42578125" style="18" customWidth="1"/>
    <col min="39" max="39" width="46.140625" style="18" customWidth="1"/>
    <col min="40" max="40" width="68.7109375" style="18" customWidth="1"/>
    <col min="41" max="41" width="21" style="18" customWidth="1"/>
    <col min="42" max="42" width="19.7109375" style="18" customWidth="1"/>
    <col min="43" max="44" width="29.28515625" style="18" customWidth="1"/>
    <col min="45" max="47" width="31.140625" style="18" customWidth="1"/>
    <col min="48" max="48" width="42.140625" style="18" customWidth="1"/>
    <col min="49" max="49" width="22.5703125" style="18" customWidth="1"/>
    <col min="50" max="50" width="42.140625" style="18" customWidth="1"/>
    <col min="51" max="51" width="10.28515625" style="18" customWidth="1"/>
    <col min="52" max="52" width="9.140625" style="18" customWidth="1"/>
    <col min="53" max="16384" width="9.140625" style="18"/>
  </cols>
  <sheetData>
    <row r="1" spans="1:52" ht="15" x14ac:dyDescent="0.25">
      <c r="A1" s="15"/>
      <c r="B1" s="15" t="s">
        <v>20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52" s="21" customFormat="1" ht="15" x14ac:dyDescent="0.25">
      <c r="A2" s="20">
        <v>1</v>
      </c>
      <c r="B2" s="20">
        <v>2</v>
      </c>
      <c r="C2" s="21">
        <v>3</v>
      </c>
      <c r="D2" s="20">
        <v>4</v>
      </c>
      <c r="E2" s="20">
        <v>5</v>
      </c>
      <c r="F2" s="20">
        <v>6</v>
      </c>
      <c r="G2" s="20">
        <v>7</v>
      </c>
      <c r="H2" s="20">
        <v>8</v>
      </c>
      <c r="I2" s="20">
        <v>9</v>
      </c>
      <c r="J2" s="20">
        <v>10</v>
      </c>
      <c r="K2" s="21">
        <v>11</v>
      </c>
      <c r="L2" s="20">
        <v>12</v>
      </c>
      <c r="M2" s="21">
        <v>13</v>
      </c>
      <c r="N2" s="21">
        <v>14</v>
      </c>
      <c r="O2" s="20">
        <v>15</v>
      </c>
      <c r="P2" s="21">
        <v>16</v>
      </c>
      <c r="Q2" s="20">
        <v>17</v>
      </c>
      <c r="R2" s="20">
        <v>18</v>
      </c>
      <c r="S2" s="20">
        <v>19</v>
      </c>
      <c r="T2" s="21">
        <v>20</v>
      </c>
      <c r="U2" s="21">
        <v>21</v>
      </c>
      <c r="V2" s="21">
        <v>22</v>
      </c>
      <c r="W2" s="21">
        <v>23</v>
      </c>
      <c r="X2" s="21">
        <v>24</v>
      </c>
      <c r="Y2" s="21">
        <v>25</v>
      </c>
      <c r="Z2" s="21">
        <v>26</v>
      </c>
      <c r="AA2" s="21">
        <v>27</v>
      </c>
      <c r="AB2" s="21">
        <v>28</v>
      </c>
      <c r="AC2" s="21">
        <v>29</v>
      </c>
      <c r="AD2" s="20">
        <v>30</v>
      </c>
      <c r="AE2" s="20">
        <v>31</v>
      </c>
      <c r="AF2" s="20">
        <v>32</v>
      </c>
      <c r="AG2" s="20">
        <v>33</v>
      </c>
      <c r="AH2" s="20">
        <v>34</v>
      </c>
      <c r="AI2" s="21">
        <v>35</v>
      </c>
      <c r="AJ2" s="20">
        <v>36</v>
      </c>
      <c r="AK2" s="21">
        <v>37</v>
      </c>
      <c r="AL2" s="20">
        <v>38</v>
      </c>
      <c r="AM2" s="21">
        <v>39</v>
      </c>
      <c r="AN2" s="20">
        <v>40</v>
      </c>
      <c r="AO2" s="21">
        <v>41</v>
      </c>
      <c r="AP2" s="21">
        <v>42</v>
      </c>
      <c r="AQ2" s="21">
        <v>43</v>
      </c>
      <c r="AR2" s="21">
        <v>44</v>
      </c>
      <c r="AS2" s="21">
        <v>45</v>
      </c>
      <c r="AT2" s="21">
        <v>46</v>
      </c>
      <c r="AU2" s="21">
        <v>47</v>
      </c>
      <c r="AV2" s="20">
        <v>48</v>
      </c>
      <c r="AW2" s="21">
        <v>49</v>
      </c>
      <c r="AX2" s="20">
        <v>50</v>
      </c>
      <c r="AY2" s="21">
        <v>51</v>
      </c>
      <c r="AZ2" s="20">
        <v>52</v>
      </c>
    </row>
    <row r="3" spans="1:52" ht="45" x14ac:dyDescent="0.25">
      <c r="A3" s="22" t="s">
        <v>22</v>
      </c>
      <c r="B3" s="22" t="s">
        <v>21</v>
      </c>
      <c r="C3" s="22" t="s">
        <v>23</v>
      </c>
      <c r="D3" s="22" t="s">
        <v>60</v>
      </c>
      <c r="E3" s="22" t="s">
        <v>24</v>
      </c>
      <c r="F3" s="23" t="s">
        <v>61</v>
      </c>
      <c r="G3" s="23" t="s">
        <v>201</v>
      </c>
      <c r="H3" s="23" t="s">
        <v>58</v>
      </c>
      <c r="I3" s="54" t="s">
        <v>35</v>
      </c>
      <c r="J3" s="23" t="s">
        <v>59</v>
      </c>
      <c r="K3" s="22" t="s">
        <v>72</v>
      </c>
      <c r="L3" s="22" t="s">
        <v>25</v>
      </c>
      <c r="M3" s="22" t="s">
        <v>26</v>
      </c>
      <c r="N3" s="22" t="s">
        <v>27</v>
      </c>
      <c r="O3" s="22" t="s">
        <v>28</v>
      </c>
      <c r="P3" s="22" t="s">
        <v>29</v>
      </c>
      <c r="Q3" s="22" t="s">
        <v>30</v>
      </c>
      <c r="R3" s="41" t="s">
        <v>77</v>
      </c>
      <c r="S3" s="23" t="s">
        <v>31</v>
      </c>
      <c r="T3" s="17" t="s">
        <v>90</v>
      </c>
      <c r="U3" s="26" t="s">
        <v>92</v>
      </c>
      <c r="V3" s="24" t="s">
        <v>32</v>
      </c>
      <c r="W3" s="54" t="s">
        <v>33</v>
      </c>
      <c r="X3" s="54" t="s">
        <v>14</v>
      </c>
      <c r="Y3" s="54" t="s">
        <v>76</v>
      </c>
      <c r="Z3" s="54" t="s">
        <v>34</v>
      </c>
      <c r="AA3" s="54" t="s">
        <v>36</v>
      </c>
      <c r="AB3" s="15" t="s">
        <v>84</v>
      </c>
      <c r="AC3" s="22" t="s">
        <v>25</v>
      </c>
      <c r="AD3" s="22" t="s">
        <v>37</v>
      </c>
      <c r="AE3" s="22" t="s">
        <v>235</v>
      </c>
      <c r="AF3" s="22" t="s">
        <v>236</v>
      </c>
      <c r="AG3" s="34" t="s">
        <v>181</v>
      </c>
      <c r="AH3" s="41" t="s">
        <v>237</v>
      </c>
      <c r="AI3" s="22" t="s">
        <v>38</v>
      </c>
      <c r="AJ3" s="22" t="s">
        <v>39</v>
      </c>
      <c r="AK3" s="22" t="s">
        <v>40</v>
      </c>
      <c r="AL3" s="22" t="s">
        <v>41</v>
      </c>
      <c r="AM3" s="22" t="s">
        <v>42</v>
      </c>
      <c r="AN3" s="22" t="s">
        <v>43</v>
      </c>
      <c r="AO3" s="26" t="s">
        <v>21</v>
      </c>
      <c r="AP3" s="22" t="s">
        <v>22</v>
      </c>
      <c r="AQ3" s="22" t="s">
        <v>23</v>
      </c>
      <c r="AR3" s="15" t="s">
        <v>84</v>
      </c>
      <c r="AS3" s="22" t="s">
        <v>242</v>
      </c>
      <c r="AT3" s="22" t="s">
        <v>38</v>
      </c>
      <c r="AU3" s="22" t="s">
        <v>40</v>
      </c>
      <c r="AV3" s="22" t="s">
        <v>44</v>
      </c>
      <c r="AW3" s="15" t="s">
        <v>45</v>
      </c>
      <c r="AX3" s="15" t="s">
        <v>46</v>
      </c>
      <c r="AY3" s="15" t="s">
        <v>47</v>
      </c>
      <c r="AZ3" s="15" t="s">
        <v>19</v>
      </c>
    </row>
    <row r="4" spans="1:52" ht="15" x14ac:dyDescent="0.25">
      <c r="A4" s="22" t="s">
        <v>56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S4" s="22"/>
      <c r="T4" s="22"/>
      <c r="U4" s="22"/>
      <c r="V4" s="24"/>
      <c r="W4" s="22"/>
      <c r="X4" s="22"/>
      <c r="Y4" s="22"/>
      <c r="Z4" s="22"/>
      <c r="AA4" s="22"/>
      <c r="AC4" s="22"/>
      <c r="AD4" s="22"/>
      <c r="AH4" s="40"/>
      <c r="AI4" s="22"/>
      <c r="AJ4" s="22"/>
      <c r="AK4" s="22"/>
      <c r="AL4" s="22"/>
      <c r="AM4" s="22"/>
      <c r="AN4" s="22"/>
      <c r="AV4" s="22"/>
      <c r="AW4" s="15"/>
      <c r="AX4" s="15"/>
      <c r="AY4" s="15"/>
      <c r="AZ4" s="15"/>
    </row>
    <row r="5" spans="1:52" x14ac:dyDescent="0.2">
      <c r="A5" t="s">
        <v>94</v>
      </c>
      <c r="B5" s="18" t="s">
        <v>93</v>
      </c>
      <c r="C5" s="18" t="s">
        <v>48</v>
      </c>
      <c r="D5" s="18" t="s">
        <v>2</v>
      </c>
      <c r="E5" s="18" t="s">
        <v>5</v>
      </c>
      <c r="F5" s="18" t="s">
        <v>62</v>
      </c>
      <c r="G5" s="18" t="s">
        <v>239</v>
      </c>
      <c r="H5" s="18" t="s">
        <v>3</v>
      </c>
      <c r="I5" s="18" t="s">
        <v>3</v>
      </c>
      <c r="J5" s="18" t="s">
        <v>3</v>
      </c>
      <c r="K5" s="18" t="s">
        <v>3</v>
      </c>
      <c r="L5" s="18">
        <v>2</v>
      </c>
      <c r="M5" s="18" t="s">
        <v>3</v>
      </c>
      <c r="N5" s="18">
        <v>1.0999999999999999E-2</v>
      </c>
      <c r="O5" s="18">
        <v>5.0999999999999997E-2</v>
      </c>
      <c r="P5" s="18">
        <v>1.0999999999999999E-2</v>
      </c>
      <c r="Q5" s="18">
        <v>0.1</v>
      </c>
      <c r="R5" s="18" t="s">
        <v>3</v>
      </c>
      <c r="S5" s="25">
        <v>55</v>
      </c>
      <c r="T5" s="18" t="s">
        <v>91</v>
      </c>
      <c r="U5" s="18">
        <v>123</v>
      </c>
      <c r="V5" s="19" t="s">
        <v>57</v>
      </c>
      <c r="W5" s="18" t="s">
        <v>11</v>
      </c>
      <c r="X5" s="25">
        <v>8</v>
      </c>
      <c r="Y5" s="18" t="s">
        <v>57</v>
      </c>
      <c r="Z5" s="18" t="s">
        <v>57</v>
      </c>
      <c r="AA5" s="18" t="s">
        <v>187</v>
      </c>
      <c r="AB5" s="18" t="s">
        <v>85</v>
      </c>
      <c r="AC5" s="18">
        <v>2</v>
      </c>
      <c r="AD5" s="18" t="s">
        <v>187</v>
      </c>
      <c r="AE5" s="18" t="s">
        <v>187</v>
      </c>
      <c r="AF5" s="18" t="s">
        <v>187</v>
      </c>
      <c r="AG5" s="18" t="s">
        <v>3</v>
      </c>
      <c r="AH5" s="18" t="s">
        <v>188</v>
      </c>
      <c r="AI5" s="18" t="s">
        <v>3</v>
      </c>
      <c r="AJ5" s="18" t="s">
        <v>57</v>
      </c>
      <c r="AK5" s="18" t="s">
        <v>3</v>
      </c>
      <c r="AL5" s="18" t="s">
        <v>57</v>
      </c>
      <c r="AM5" s="18" t="s">
        <v>3</v>
      </c>
      <c r="AN5" s="18" t="s">
        <v>3</v>
      </c>
      <c r="AO5" s="18" t="s">
        <v>93</v>
      </c>
      <c r="AP5" s="18" t="s">
        <v>240</v>
      </c>
      <c r="AQ5" s="18" t="s">
        <v>241</v>
      </c>
      <c r="AR5" s="18" t="s">
        <v>245</v>
      </c>
      <c r="AS5" s="18" t="s">
        <v>243</v>
      </c>
      <c r="AT5" s="18" t="s">
        <v>3</v>
      </c>
      <c r="AU5" s="18" t="s">
        <v>3</v>
      </c>
      <c r="AV5" s="18" t="s">
        <v>11</v>
      </c>
      <c r="AW5" s="18" t="s">
        <v>49</v>
      </c>
      <c r="AX5" s="18" t="s">
        <v>50</v>
      </c>
      <c r="AY5" s="18" t="s">
        <v>11</v>
      </c>
      <c r="AZ5" s="18">
        <v>0.23</v>
      </c>
    </row>
    <row r="6" spans="1:52" x14ac:dyDescent="0.2">
      <c r="A6" t="s">
        <v>95</v>
      </c>
      <c r="B6" s="18" t="s">
        <v>93</v>
      </c>
      <c r="C6" s="18" t="s">
        <v>48</v>
      </c>
      <c r="D6" s="18" t="s">
        <v>2</v>
      </c>
      <c r="E6" s="18" t="s">
        <v>5</v>
      </c>
      <c r="F6" s="18" t="s">
        <v>62</v>
      </c>
      <c r="G6" s="18" t="s">
        <v>239</v>
      </c>
      <c r="H6" s="18" t="s">
        <v>3</v>
      </c>
      <c r="I6" s="18" t="s">
        <v>3</v>
      </c>
      <c r="J6" s="18" t="s">
        <v>3</v>
      </c>
      <c r="K6" s="18" t="s">
        <v>3</v>
      </c>
      <c r="L6" s="18">
        <v>4</v>
      </c>
      <c r="M6" s="18" t="s">
        <v>3</v>
      </c>
      <c r="N6" s="18">
        <v>1.7000000000000001E-2</v>
      </c>
      <c r="O6" s="18">
        <v>0</v>
      </c>
      <c r="P6" s="18">
        <v>1.7000000000000001E-2</v>
      </c>
      <c r="Q6" s="18">
        <v>1.6E-2</v>
      </c>
      <c r="R6" s="18" t="s">
        <v>3</v>
      </c>
      <c r="S6" s="25">
        <v>55</v>
      </c>
      <c r="T6" s="18" t="s">
        <v>91</v>
      </c>
      <c r="U6" s="18">
        <v>124</v>
      </c>
      <c r="V6" s="19" t="s">
        <v>57</v>
      </c>
      <c r="W6" s="18" t="s">
        <v>11</v>
      </c>
      <c r="X6" s="25">
        <v>8</v>
      </c>
      <c r="Y6" s="18" t="s">
        <v>57</v>
      </c>
      <c r="Z6" s="18" t="s">
        <v>57</v>
      </c>
      <c r="AA6" s="18" t="s">
        <v>187</v>
      </c>
      <c r="AB6" s="18" t="s">
        <v>85</v>
      </c>
      <c r="AC6" s="18">
        <v>4</v>
      </c>
      <c r="AD6" s="18" t="s">
        <v>187</v>
      </c>
      <c r="AE6" s="18" t="s">
        <v>187</v>
      </c>
      <c r="AF6" s="18" t="s">
        <v>187</v>
      </c>
      <c r="AG6" s="18" t="s">
        <v>3</v>
      </c>
      <c r="AH6" s="18" t="s">
        <v>188</v>
      </c>
      <c r="AI6" s="18" t="s">
        <v>3</v>
      </c>
      <c r="AJ6" s="18" t="s">
        <v>57</v>
      </c>
      <c r="AK6" s="18" t="s">
        <v>3</v>
      </c>
      <c r="AL6" s="18" t="s">
        <v>57</v>
      </c>
      <c r="AM6" s="18" t="s">
        <v>3</v>
      </c>
      <c r="AN6" s="18" t="s">
        <v>3</v>
      </c>
      <c r="AO6" s="18" t="s">
        <v>93</v>
      </c>
      <c r="AP6" s="18" t="s">
        <v>240</v>
      </c>
      <c r="AQ6" s="18" t="s">
        <v>241</v>
      </c>
      <c r="AR6" s="18" t="s">
        <v>245</v>
      </c>
      <c r="AS6" s="18" t="s">
        <v>243</v>
      </c>
      <c r="AT6" s="18" t="s">
        <v>3</v>
      </c>
      <c r="AU6" s="18" t="s">
        <v>3</v>
      </c>
      <c r="AV6" s="18" t="s">
        <v>11</v>
      </c>
      <c r="AW6" s="18" t="s">
        <v>49</v>
      </c>
      <c r="AX6" s="18" t="s">
        <v>50</v>
      </c>
      <c r="AY6" s="18" t="s">
        <v>11</v>
      </c>
      <c r="AZ6" s="18">
        <v>0.23</v>
      </c>
    </row>
    <row r="7" spans="1:52" x14ac:dyDescent="0.2">
      <c r="A7" t="s">
        <v>96</v>
      </c>
      <c r="B7" s="18" t="s">
        <v>93</v>
      </c>
      <c r="C7" s="18" t="s">
        <v>48</v>
      </c>
      <c r="D7" s="18" t="s">
        <v>2</v>
      </c>
      <c r="E7" s="18" t="s">
        <v>5</v>
      </c>
      <c r="F7" s="18" t="s">
        <v>62</v>
      </c>
      <c r="G7" s="18" t="s">
        <v>239</v>
      </c>
      <c r="H7" s="18" t="s">
        <v>3</v>
      </c>
      <c r="I7" s="18" t="s">
        <v>3</v>
      </c>
      <c r="J7" s="18" t="s">
        <v>3</v>
      </c>
      <c r="K7" s="18" t="s">
        <v>3</v>
      </c>
      <c r="L7" s="18">
        <v>4</v>
      </c>
      <c r="M7" s="18" t="s">
        <v>3</v>
      </c>
      <c r="N7" s="18">
        <v>1.7000000000000001E-2</v>
      </c>
      <c r="O7" s="18">
        <v>0</v>
      </c>
      <c r="P7" s="18">
        <v>1.7000000000000001E-2</v>
      </c>
      <c r="Q7" s="18">
        <v>1.6E-2</v>
      </c>
      <c r="R7" s="18" t="s">
        <v>3</v>
      </c>
      <c r="S7" s="25">
        <v>55</v>
      </c>
      <c r="T7" s="18" t="s">
        <v>91</v>
      </c>
      <c r="U7" s="18">
        <v>124</v>
      </c>
      <c r="V7" s="19" t="s">
        <v>57</v>
      </c>
      <c r="W7" s="18" t="s">
        <v>11</v>
      </c>
      <c r="X7" s="25">
        <v>8</v>
      </c>
      <c r="Y7" s="18" t="s">
        <v>57</v>
      </c>
      <c r="Z7" s="18" t="s">
        <v>57</v>
      </c>
      <c r="AA7" s="18" t="s">
        <v>52</v>
      </c>
      <c r="AB7" s="18" t="s">
        <v>85</v>
      </c>
      <c r="AC7" s="18">
        <v>4</v>
      </c>
      <c r="AD7" s="18" t="s">
        <v>11</v>
      </c>
      <c r="AE7" s="18" t="s">
        <v>86</v>
      </c>
      <c r="AF7" t="s">
        <v>57</v>
      </c>
      <c r="AG7" s="18" t="s">
        <v>57</v>
      </c>
      <c r="AH7" s="18" t="s">
        <v>57</v>
      </c>
      <c r="AI7" s="18" t="s">
        <v>11</v>
      </c>
      <c r="AJ7" s="18" t="s">
        <v>75</v>
      </c>
      <c r="AK7" s="18" t="s">
        <v>11</v>
      </c>
      <c r="AL7" s="25">
        <v>126.5</v>
      </c>
      <c r="AM7" s="18" t="s">
        <v>3</v>
      </c>
      <c r="AN7" s="18" t="s">
        <v>11</v>
      </c>
      <c r="AO7" s="18" t="s">
        <v>57</v>
      </c>
      <c r="AP7" s="18" t="s">
        <v>57</v>
      </c>
      <c r="AQ7" s="18" t="s">
        <v>57</v>
      </c>
      <c r="AR7" s="18" t="s">
        <v>244</v>
      </c>
      <c r="AS7" s="18" t="s">
        <v>244</v>
      </c>
      <c r="AT7" s="18" t="s">
        <v>244</v>
      </c>
      <c r="AU7" s="18" t="s">
        <v>244</v>
      </c>
      <c r="AV7" s="18" t="s">
        <v>11</v>
      </c>
      <c r="AW7" s="18" t="s">
        <v>49</v>
      </c>
      <c r="AX7" s="18" t="s">
        <v>50</v>
      </c>
      <c r="AY7" s="18" t="s">
        <v>11</v>
      </c>
      <c r="AZ7" s="18">
        <v>0.23</v>
      </c>
    </row>
    <row r="8" spans="1:52" x14ac:dyDescent="0.2">
      <c r="A8" t="s">
        <v>97</v>
      </c>
      <c r="B8" s="18" t="s">
        <v>93</v>
      </c>
      <c r="C8" s="18" t="s">
        <v>48</v>
      </c>
      <c r="D8" s="18" t="s">
        <v>2</v>
      </c>
      <c r="E8" s="18" t="s">
        <v>5</v>
      </c>
      <c r="F8" s="18" t="s">
        <v>62</v>
      </c>
      <c r="G8" s="18" t="s">
        <v>239</v>
      </c>
      <c r="H8" s="18" t="s">
        <v>3</v>
      </c>
      <c r="I8" s="18" t="s">
        <v>3</v>
      </c>
      <c r="J8" s="18" t="s">
        <v>3</v>
      </c>
      <c r="K8" s="18" t="s">
        <v>3</v>
      </c>
      <c r="L8" s="18">
        <v>6</v>
      </c>
      <c r="M8" s="18" t="s">
        <v>3</v>
      </c>
      <c r="N8" s="18">
        <v>1.7000000000000001E-2</v>
      </c>
      <c r="O8" s="18">
        <v>0</v>
      </c>
      <c r="P8" s="18">
        <v>1.7000000000000001E-2</v>
      </c>
      <c r="Q8" s="18">
        <v>1.6E-2</v>
      </c>
      <c r="R8" s="18" t="s">
        <v>3</v>
      </c>
      <c r="S8" s="25">
        <v>55</v>
      </c>
      <c r="T8" s="18" t="s">
        <v>91</v>
      </c>
      <c r="U8" s="18">
        <v>123</v>
      </c>
      <c r="V8" s="19" t="s">
        <v>57</v>
      </c>
      <c r="W8" s="18" t="s">
        <v>11</v>
      </c>
      <c r="X8" s="25">
        <v>8</v>
      </c>
      <c r="Y8" s="18" t="s">
        <v>57</v>
      </c>
      <c r="Z8" s="18" t="s">
        <v>57</v>
      </c>
      <c r="AA8" s="18" t="s">
        <v>187</v>
      </c>
      <c r="AB8" s="18" t="s">
        <v>85</v>
      </c>
      <c r="AC8" s="18">
        <v>6</v>
      </c>
      <c r="AD8" s="18" t="s">
        <v>187</v>
      </c>
      <c r="AE8" s="18" t="s">
        <v>187</v>
      </c>
      <c r="AF8" s="18" t="s">
        <v>187</v>
      </c>
      <c r="AG8" s="18" t="s">
        <v>3</v>
      </c>
      <c r="AH8" s="18" t="s">
        <v>188</v>
      </c>
      <c r="AI8" s="18" t="s">
        <v>3</v>
      </c>
      <c r="AJ8" s="18" t="s">
        <v>57</v>
      </c>
      <c r="AK8" s="18" t="s">
        <v>3</v>
      </c>
      <c r="AL8" s="18" t="s">
        <v>57</v>
      </c>
      <c r="AM8" s="18" t="s">
        <v>3</v>
      </c>
      <c r="AN8" s="18" t="s">
        <v>3</v>
      </c>
      <c r="AO8" s="18" t="s">
        <v>93</v>
      </c>
      <c r="AP8" s="18" t="s">
        <v>240</v>
      </c>
      <c r="AQ8" s="18" t="s">
        <v>241</v>
      </c>
      <c r="AR8" s="18" t="s">
        <v>245</v>
      </c>
      <c r="AS8" s="18" t="s">
        <v>243</v>
      </c>
      <c r="AT8" s="18" t="s">
        <v>3</v>
      </c>
      <c r="AU8" s="18" t="s">
        <v>3</v>
      </c>
      <c r="AV8" s="18" t="s">
        <v>11</v>
      </c>
      <c r="AW8" s="18" t="s">
        <v>49</v>
      </c>
      <c r="AX8" s="18" t="s">
        <v>50</v>
      </c>
      <c r="AY8" s="18" t="s">
        <v>11</v>
      </c>
      <c r="AZ8" s="18">
        <v>0.23</v>
      </c>
    </row>
    <row r="9" spans="1:52" x14ac:dyDescent="0.2">
      <c r="A9" t="s">
        <v>98</v>
      </c>
      <c r="B9" s="18" t="s">
        <v>93</v>
      </c>
      <c r="C9" s="18" t="s">
        <v>48</v>
      </c>
      <c r="D9" s="18" t="s">
        <v>2</v>
      </c>
      <c r="E9" s="18" t="s">
        <v>5</v>
      </c>
      <c r="F9" s="18" t="s">
        <v>62</v>
      </c>
      <c r="G9" s="18" t="s">
        <v>239</v>
      </c>
      <c r="H9" s="18" t="s">
        <v>3</v>
      </c>
      <c r="I9" s="18" t="s">
        <v>3</v>
      </c>
      <c r="J9" s="18" t="s">
        <v>3</v>
      </c>
      <c r="K9" s="18" t="s">
        <v>3</v>
      </c>
      <c r="L9" s="18">
        <v>6</v>
      </c>
      <c r="M9" s="18" t="s">
        <v>3</v>
      </c>
      <c r="N9" s="18">
        <v>1.7000000000000001E-2</v>
      </c>
      <c r="O9" s="18">
        <v>0</v>
      </c>
      <c r="P9" s="18">
        <v>1.7000000000000001E-2</v>
      </c>
      <c r="Q9" s="18">
        <v>1.6E-2</v>
      </c>
      <c r="R9" s="18" t="s">
        <v>3</v>
      </c>
      <c r="S9" s="25">
        <v>55</v>
      </c>
      <c r="T9" s="18" t="s">
        <v>91</v>
      </c>
      <c r="U9" s="18">
        <v>123</v>
      </c>
      <c r="V9" s="19" t="s">
        <v>57</v>
      </c>
      <c r="W9" s="18" t="s">
        <v>11</v>
      </c>
      <c r="X9" s="25">
        <v>8</v>
      </c>
      <c r="Y9" s="18" t="s">
        <v>57</v>
      </c>
      <c r="Z9" s="18" t="s">
        <v>57</v>
      </c>
      <c r="AA9" s="18" t="s">
        <v>52</v>
      </c>
      <c r="AB9" s="18" t="s">
        <v>85</v>
      </c>
      <c r="AC9" s="18">
        <v>6</v>
      </c>
      <c r="AD9" s="18" t="s">
        <v>11</v>
      </c>
      <c r="AE9" s="18" t="s">
        <v>86</v>
      </c>
      <c r="AF9" t="s">
        <v>57</v>
      </c>
      <c r="AG9" s="18" t="s">
        <v>57</v>
      </c>
      <c r="AH9" s="18" t="s">
        <v>57</v>
      </c>
      <c r="AI9" s="18" t="s">
        <v>11</v>
      </c>
      <c r="AJ9" s="18" t="s">
        <v>75</v>
      </c>
      <c r="AK9" s="18" t="s">
        <v>11</v>
      </c>
      <c r="AL9" s="25">
        <v>126.5</v>
      </c>
      <c r="AM9" s="18" t="s">
        <v>3</v>
      </c>
      <c r="AN9" s="18" t="s">
        <v>11</v>
      </c>
      <c r="AO9" s="18" t="s">
        <v>57</v>
      </c>
      <c r="AP9" s="18" t="s">
        <v>57</v>
      </c>
      <c r="AQ9" s="18" t="s">
        <v>57</v>
      </c>
      <c r="AR9" s="18" t="s">
        <v>244</v>
      </c>
      <c r="AS9" s="18" t="s">
        <v>244</v>
      </c>
      <c r="AT9" s="18" t="s">
        <v>244</v>
      </c>
      <c r="AU9" s="18" t="s">
        <v>244</v>
      </c>
      <c r="AV9" s="18" t="s">
        <v>11</v>
      </c>
      <c r="AW9" s="18" t="s">
        <v>49</v>
      </c>
      <c r="AX9" s="18" t="s">
        <v>50</v>
      </c>
      <c r="AY9" s="18" t="s">
        <v>11</v>
      </c>
      <c r="AZ9" s="18">
        <v>0.23</v>
      </c>
    </row>
    <row r="10" spans="1:52" x14ac:dyDescent="0.2">
      <c r="A10" t="s">
        <v>99</v>
      </c>
      <c r="B10" s="18" t="s">
        <v>93</v>
      </c>
      <c r="C10" s="18" t="s">
        <v>48</v>
      </c>
      <c r="D10" s="18" t="s">
        <v>2</v>
      </c>
      <c r="E10" s="18" t="s">
        <v>5</v>
      </c>
      <c r="F10" s="18" t="s">
        <v>62</v>
      </c>
      <c r="G10" s="18" t="s">
        <v>239</v>
      </c>
      <c r="H10" s="18" t="s">
        <v>3</v>
      </c>
      <c r="I10" s="18" t="s">
        <v>3</v>
      </c>
      <c r="J10" s="18" t="s">
        <v>3</v>
      </c>
      <c r="K10" s="18" t="s">
        <v>3</v>
      </c>
      <c r="L10" s="18">
        <v>8</v>
      </c>
      <c r="M10" s="18" t="s">
        <v>3</v>
      </c>
      <c r="N10" s="18">
        <v>1.2999999999999999E-2</v>
      </c>
      <c r="O10" s="18">
        <v>0</v>
      </c>
      <c r="P10" s="18">
        <v>1.2999999999999999E-2</v>
      </c>
      <c r="Q10" s="18">
        <v>1.7000000000000001E-2</v>
      </c>
      <c r="R10" s="18" t="s">
        <v>3</v>
      </c>
      <c r="S10" s="25">
        <v>55</v>
      </c>
      <c r="T10" s="18" t="s">
        <v>91</v>
      </c>
      <c r="U10" s="18">
        <v>134</v>
      </c>
      <c r="V10" s="19" t="s">
        <v>57</v>
      </c>
      <c r="W10" s="18" t="s">
        <v>11</v>
      </c>
      <c r="X10" s="25">
        <v>8</v>
      </c>
      <c r="Y10" s="18" t="s">
        <v>57</v>
      </c>
      <c r="Z10" s="18" t="s">
        <v>57</v>
      </c>
      <c r="AA10" s="18" t="s">
        <v>187</v>
      </c>
      <c r="AB10" s="18" t="s">
        <v>85</v>
      </c>
      <c r="AC10" s="18">
        <v>8</v>
      </c>
      <c r="AD10" s="18" t="s">
        <v>187</v>
      </c>
      <c r="AE10" s="18" t="s">
        <v>187</v>
      </c>
      <c r="AF10" s="18" t="s">
        <v>187</v>
      </c>
      <c r="AG10" s="18" t="s">
        <v>3</v>
      </c>
      <c r="AH10" s="18" t="s">
        <v>188</v>
      </c>
      <c r="AI10" s="18" t="s">
        <v>3</v>
      </c>
      <c r="AJ10" s="18" t="s">
        <v>57</v>
      </c>
      <c r="AK10" s="18" t="s">
        <v>3</v>
      </c>
      <c r="AL10" s="18" t="s">
        <v>57</v>
      </c>
      <c r="AM10" s="18" t="s">
        <v>3</v>
      </c>
      <c r="AN10" s="18" t="s">
        <v>3</v>
      </c>
      <c r="AO10" s="18" t="s">
        <v>93</v>
      </c>
      <c r="AP10" s="18" t="s">
        <v>240</v>
      </c>
      <c r="AQ10" s="18" t="s">
        <v>241</v>
      </c>
      <c r="AR10" s="18" t="s">
        <v>245</v>
      </c>
      <c r="AS10" s="18" t="s">
        <v>243</v>
      </c>
      <c r="AT10" s="18" t="s">
        <v>3</v>
      </c>
      <c r="AU10" s="18" t="s">
        <v>3</v>
      </c>
      <c r="AV10" s="18" t="s">
        <v>11</v>
      </c>
      <c r="AW10" s="18" t="s">
        <v>49</v>
      </c>
      <c r="AX10" s="18" t="s">
        <v>50</v>
      </c>
      <c r="AY10" s="18" t="s">
        <v>11</v>
      </c>
      <c r="AZ10" s="18">
        <v>0.23</v>
      </c>
    </row>
    <row r="11" spans="1:52" x14ac:dyDescent="0.2">
      <c r="A11" t="s">
        <v>169</v>
      </c>
      <c r="B11" s="18" t="s">
        <v>93</v>
      </c>
      <c r="C11" s="18" t="s">
        <v>48</v>
      </c>
      <c r="D11" s="18" t="s">
        <v>2</v>
      </c>
      <c r="E11" s="18" t="s">
        <v>5</v>
      </c>
      <c r="F11" s="18" t="s">
        <v>62</v>
      </c>
      <c r="G11" s="18" t="s">
        <v>239</v>
      </c>
      <c r="H11" s="18" t="s">
        <v>3</v>
      </c>
      <c r="I11" s="18" t="s">
        <v>3</v>
      </c>
      <c r="J11" s="18" t="s">
        <v>3</v>
      </c>
      <c r="K11" s="18" t="s">
        <v>3</v>
      </c>
      <c r="L11" s="18">
        <v>8</v>
      </c>
      <c r="M11" s="18" t="s">
        <v>3</v>
      </c>
      <c r="N11" s="18">
        <v>1.2999999999999999E-2</v>
      </c>
      <c r="O11" s="18">
        <v>0</v>
      </c>
      <c r="P11" s="18">
        <v>1.2999999999999999E-2</v>
      </c>
      <c r="Q11" s="18">
        <v>1.7000000000000001E-2</v>
      </c>
      <c r="R11" s="18" t="s">
        <v>3</v>
      </c>
      <c r="S11" s="25">
        <v>55</v>
      </c>
      <c r="T11" s="18" t="s">
        <v>91</v>
      </c>
      <c r="U11" s="18">
        <v>134</v>
      </c>
      <c r="V11" s="19" t="s">
        <v>57</v>
      </c>
      <c r="W11" s="18" t="s">
        <v>11</v>
      </c>
      <c r="X11" s="25">
        <v>8</v>
      </c>
      <c r="Y11" s="18" t="s">
        <v>57</v>
      </c>
      <c r="Z11" s="18" t="s">
        <v>57</v>
      </c>
      <c r="AA11" s="18" t="s">
        <v>52</v>
      </c>
      <c r="AB11" s="18" t="s">
        <v>85</v>
      </c>
      <c r="AC11" s="18">
        <v>8</v>
      </c>
      <c r="AD11" s="18" t="s">
        <v>11</v>
      </c>
      <c r="AE11" s="18" t="s">
        <v>86</v>
      </c>
      <c r="AF11" t="s">
        <v>57</v>
      </c>
      <c r="AG11" s="18" t="s">
        <v>57</v>
      </c>
      <c r="AH11" s="18" t="s">
        <v>57</v>
      </c>
      <c r="AI11" s="18" t="s">
        <v>11</v>
      </c>
      <c r="AJ11" s="18" t="s">
        <v>75</v>
      </c>
      <c r="AK11" s="18" t="s">
        <v>11</v>
      </c>
      <c r="AL11" s="25">
        <v>132.6</v>
      </c>
      <c r="AM11" s="18" t="s">
        <v>3</v>
      </c>
      <c r="AN11" s="18" t="s">
        <v>11</v>
      </c>
      <c r="AO11" s="18" t="s">
        <v>57</v>
      </c>
      <c r="AP11" s="18" t="s">
        <v>57</v>
      </c>
      <c r="AQ11" s="18" t="s">
        <v>57</v>
      </c>
      <c r="AR11" s="18" t="s">
        <v>244</v>
      </c>
      <c r="AS11" s="18" t="s">
        <v>244</v>
      </c>
      <c r="AT11" s="18" t="s">
        <v>244</v>
      </c>
      <c r="AU11" s="18" t="s">
        <v>244</v>
      </c>
      <c r="AV11" s="18" t="s">
        <v>11</v>
      </c>
      <c r="AW11" s="18" t="s">
        <v>49</v>
      </c>
      <c r="AX11" s="18" t="s">
        <v>50</v>
      </c>
      <c r="AY11" s="18" t="s">
        <v>11</v>
      </c>
      <c r="AZ11" s="18">
        <v>0.23</v>
      </c>
    </row>
    <row r="12" spans="1:52" x14ac:dyDescent="0.2">
      <c r="A12" t="s">
        <v>100</v>
      </c>
      <c r="B12" s="18" t="s">
        <v>93</v>
      </c>
      <c r="C12" s="18" t="s">
        <v>48</v>
      </c>
      <c r="D12" s="18" t="s">
        <v>2</v>
      </c>
      <c r="E12" s="18" t="s">
        <v>5</v>
      </c>
      <c r="F12" s="18" t="s">
        <v>62</v>
      </c>
      <c r="G12" s="18" t="s">
        <v>239</v>
      </c>
      <c r="H12" s="18" t="s">
        <v>3</v>
      </c>
      <c r="I12" s="18" t="s">
        <v>3</v>
      </c>
      <c r="J12" s="18" t="s">
        <v>3</v>
      </c>
      <c r="K12" s="18" t="s">
        <v>3</v>
      </c>
      <c r="L12" s="18">
        <v>11</v>
      </c>
      <c r="M12" s="18" t="s">
        <v>3</v>
      </c>
      <c r="N12" s="18">
        <v>7.0000000000000001E-3</v>
      </c>
      <c r="O12" s="18">
        <v>0</v>
      </c>
      <c r="P12" s="18">
        <v>7.0000000000000001E-3</v>
      </c>
      <c r="Q12" s="18">
        <v>3.5000000000000003E-2</v>
      </c>
      <c r="R12" s="18" t="s">
        <v>3</v>
      </c>
      <c r="S12" s="25">
        <v>55</v>
      </c>
      <c r="T12" s="18" t="s">
        <v>91</v>
      </c>
      <c r="U12" s="18">
        <v>131</v>
      </c>
      <c r="V12" s="19" t="s">
        <v>57</v>
      </c>
      <c r="W12" s="18" t="s">
        <v>11</v>
      </c>
      <c r="X12" s="25">
        <v>8</v>
      </c>
      <c r="Y12" s="18" t="s">
        <v>57</v>
      </c>
      <c r="Z12" s="18" t="s">
        <v>57</v>
      </c>
      <c r="AA12" s="18" t="s">
        <v>187</v>
      </c>
      <c r="AB12" s="18" t="s">
        <v>85</v>
      </c>
      <c r="AC12" s="18">
        <v>11</v>
      </c>
      <c r="AD12" s="18" t="s">
        <v>187</v>
      </c>
      <c r="AE12" s="18" t="s">
        <v>187</v>
      </c>
      <c r="AF12" s="18" t="s">
        <v>187</v>
      </c>
      <c r="AG12" s="18" t="s">
        <v>3</v>
      </c>
      <c r="AH12" s="18" t="s">
        <v>188</v>
      </c>
      <c r="AI12" s="18" t="s">
        <v>3</v>
      </c>
      <c r="AJ12" s="18" t="s">
        <v>57</v>
      </c>
      <c r="AK12" s="18" t="s">
        <v>3</v>
      </c>
      <c r="AL12" s="18" t="s">
        <v>57</v>
      </c>
      <c r="AM12" s="18" t="s">
        <v>3</v>
      </c>
      <c r="AN12" s="18" t="s">
        <v>3</v>
      </c>
      <c r="AO12" s="18" t="s">
        <v>93</v>
      </c>
      <c r="AP12" s="18" t="s">
        <v>240</v>
      </c>
      <c r="AQ12" s="18" t="s">
        <v>241</v>
      </c>
      <c r="AR12" s="18" t="s">
        <v>245</v>
      </c>
      <c r="AS12" s="18" t="s">
        <v>243</v>
      </c>
      <c r="AT12" s="18" t="s">
        <v>3</v>
      </c>
      <c r="AU12" s="18" t="s">
        <v>3</v>
      </c>
      <c r="AV12" s="18" t="s">
        <v>11</v>
      </c>
      <c r="AW12" s="18" t="s">
        <v>51</v>
      </c>
      <c r="AX12" s="18" t="s">
        <v>50</v>
      </c>
      <c r="AY12" s="18" t="s">
        <v>11</v>
      </c>
      <c r="AZ12" s="18">
        <v>0.23</v>
      </c>
    </row>
    <row r="13" spans="1:52" x14ac:dyDescent="0.2">
      <c r="A13" t="s">
        <v>170</v>
      </c>
      <c r="B13" s="18" t="s">
        <v>93</v>
      </c>
      <c r="C13" s="18" t="s">
        <v>48</v>
      </c>
      <c r="D13" s="18" t="s">
        <v>2</v>
      </c>
      <c r="E13" s="18" t="s">
        <v>5</v>
      </c>
      <c r="F13" s="18" t="s">
        <v>62</v>
      </c>
      <c r="G13" s="18" t="s">
        <v>239</v>
      </c>
      <c r="H13" s="18" t="s">
        <v>3</v>
      </c>
      <c r="I13" s="18" t="s">
        <v>3</v>
      </c>
      <c r="J13" s="18" t="s">
        <v>3</v>
      </c>
      <c r="K13" s="18" t="s">
        <v>3</v>
      </c>
      <c r="L13" s="18">
        <v>11</v>
      </c>
      <c r="M13" s="18" t="s">
        <v>3</v>
      </c>
      <c r="N13" s="18">
        <v>7.0000000000000001E-3</v>
      </c>
      <c r="O13" s="18">
        <v>0</v>
      </c>
      <c r="P13" s="18">
        <v>7.0000000000000001E-3</v>
      </c>
      <c r="Q13" s="18">
        <v>3.5000000000000003E-2</v>
      </c>
      <c r="R13" s="18" t="s">
        <v>3</v>
      </c>
      <c r="S13" s="25">
        <v>55</v>
      </c>
      <c r="T13" s="18" t="s">
        <v>91</v>
      </c>
      <c r="U13" s="18">
        <v>131</v>
      </c>
      <c r="V13" s="19" t="s">
        <v>57</v>
      </c>
      <c r="W13" s="18" t="s">
        <v>11</v>
      </c>
      <c r="X13" s="25">
        <v>8</v>
      </c>
      <c r="Y13" s="18" t="s">
        <v>57</v>
      </c>
      <c r="Z13" s="18" t="s">
        <v>57</v>
      </c>
      <c r="AA13" s="18" t="s">
        <v>52</v>
      </c>
      <c r="AB13" s="18" t="s">
        <v>85</v>
      </c>
      <c r="AC13" s="18">
        <v>11</v>
      </c>
      <c r="AD13" s="18" t="s">
        <v>11</v>
      </c>
      <c r="AE13" s="18" t="s">
        <v>86</v>
      </c>
      <c r="AF13" t="s">
        <v>57</v>
      </c>
      <c r="AG13" s="18" t="s">
        <v>11</v>
      </c>
      <c r="AH13" s="18" t="s">
        <v>57</v>
      </c>
      <c r="AI13" s="18" t="s">
        <v>11</v>
      </c>
      <c r="AJ13" s="18" t="s">
        <v>75</v>
      </c>
      <c r="AK13" s="18" t="s">
        <v>11</v>
      </c>
      <c r="AL13" s="25">
        <v>128.80000000000001</v>
      </c>
      <c r="AM13" s="18" t="s">
        <v>3</v>
      </c>
      <c r="AN13" s="18" t="s">
        <v>11</v>
      </c>
      <c r="AO13" s="18" t="s">
        <v>57</v>
      </c>
      <c r="AP13" s="18" t="s">
        <v>57</v>
      </c>
      <c r="AQ13" s="18" t="s">
        <v>57</v>
      </c>
      <c r="AR13" s="18" t="s">
        <v>244</v>
      </c>
      <c r="AS13" s="18" t="s">
        <v>244</v>
      </c>
      <c r="AT13" s="18" t="s">
        <v>244</v>
      </c>
      <c r="AU13" s="18" t="s">
        <v>244</v>
      </c>
      <c r="AV13" s="18" t="s">
        <v>11</v>
      </c>
      <c r="AW13" s="18" t="s">
        <v>51</v>
      </c>
      <c r="AX13" s="18" t="s">
        <v>50</v>
      </c>
      <c r="AY13" s="18" t="s">
        <v>11</v>
      </c>
      <c r="AZ13" s="18">
        <v>0.23</v>
      </c>
    </row>
    <row r="14" spans="1:52" x14ac:dyDescent="0.2">
      <c r="A14" t="s">
        <v>101</v>
      </c>
      <c r="B14" s="18" t="s">
        <v>93</v>
      </c>
      <c r="C14" s="18" t="s">
        <v>48</v>
      </c>
      <c r="D14" s="18" t="s">
        <v>2</v>
      </c>
      <c r="E14" s="18" t="s">
        <v>5</v>
      </c>
      <c r="F14" s="18" t="s">
        <v>62</v>
      </c>
      <c r="G14" s="18" t="s">
        <v>239</v>
      </c>
      <c r="H14" s="18" t="s">
        <v>3</v>
      </c>
      <c r="I14" s="18" t="s">
        <v>3</v>
      </c>
      <c r="J14" s="18" t="s">
        <v>3</v>
      </c>
      <c r="K14" s="18" t="s">
        <v>3</v>
      </c>
      <c r="L14" s="18">
        <v>11</v>
      </c>
      <c r="M14" s="18" t="s">
        <v>3</v>
      </c>
      <c r="N14" s="18">
        <v>2.5999999999999999E-2</v>
      </c>
      <c r="O14" s="18">
        <v>0</v>
      </c>
      <c r="P14" s="18">
        <v>2.5999999999999999E-2</v>
      </c>
      <c r="Q14" s="18">
        <v>5.2999999999999999E-2</v>
      </c>
      <c r="R14" s="18" t="s">
        <v>3</v>
      </c>
      <c r="S14" s="25">
        <v>55</v>
      </c>
      <c r="T14" s="18" t="s">
        <v>91</v>
      </c>
      <c r="U14" s="18">
        <v>129</v>
      </c>
      <c r="V14" s="19" t="s">
        <v>57</v>
      </c>
      <c r="W14" s="18" t="s">
        <v>11</v>
      </c>
      <c r="X14" s="25">
        <v>8</v>
      </c>
      <c r="Y14" s="18" t="s">
        <v>57</v>
      </c>
      <c r="Z14" s="18" t="s">
        <v>57</v>
      </c>
      <c r="AA14" s="18" t="s">
        <v>187</v>
      </c>
      <c r="AB14" s="18" t="s">
        <v>85</v>
      </c>
      <c r="AC14" s="18">
        <v>11</v>
      </c>
      <c r="AD14" s="18" t="s">
        <v>187</v>
      </c>
      <c r="AE14" s="18" t="s">
        <v>187</v>
      </c>
      <c r="AF14" s="18" t="s">
        <v>187</v>
      </c>
      <c r="AG14" s="18" t="s">
        <v>3</v>
      </c>
      <c r="AH14" s="18" t="s">
        <v>188</v>
      </c>
      <c r="AI14" s="18" t="s">
        <v>3</v>
      </c>
      <c r="AJ14" s="18" t="s">
        <v>57</v>
      </c>
      <c r="AK14" s="18" t="s">
        <v>3</v>
      </c>
      <c r="AL14" s="18" t="s">
        <v>57</v>
      </c>
      <c r="AM14" s="18" t="s">
        <v>3</v>
      </c>
      <c r="AN14" s="18" t="s">
        <v>3</v>
      </c>
      <c r="AO14" s="18" t="s">
        <v>93</v>
      </c>
      <c r="AP14" s="18" t="s">
        <v>240</v>
      </c>
      <c r="AQ14" s="18" t="s">
        <v>241</v>
      </c>
      <c r="AR14" s="18" t="s">
        <v>245</v>
      </c>
      <c r="AS14" s="18" t="s">
        <v>243</v>
      </c>
      <c r="AT14" s="18" t="s">
        <v>3</v>
      </c>
      <c r="AU14" s="18" t="s">
        <v>3</v>
      </c>
      <c r="AV14" s="18" t="s">
        <v>11</v>
      </c>
      <c r="AW14" s="18" t="s">
        <v>51</v>
      </c>
      <c r="AX14" s="18" t="s">
        <v>50</v>
      </c>
      <c r="AY14" s="18" t="s">
        <v>11</v>
      </c>
      <c r="AZ14" s="18">
        <v>0.23</v>
      </c>
    </row>
    <row r="15" spans="1:52" x14ac:dyDescent="0.2">
      <c r="A15" t="s">
        <v>102</v>
      </c>
      <c r="B15" s="18" t="s">
        <v>93</v>
      </c>
      <c r="C15" s="18" t="s">
        <v>48</v>
      </c>
      <c r="D15" s="18" t="s">
        <v>2</v>
      </c>
      <c r="E15" s="18" t="s">
        <v>5</v>
      </c>
      <c r="F15" s="18" t="s">
        <v>62</v>
      </c>
      <c r="G15" s="18" t="s">
        <v>239</v>
      </c>
      <c r="H15" s="18" t="s">
        <v>3</v>
      </c>
      <c r="I15" s="18" t="s">
        <v>3</v>
      </c>
      <c r="J15" s="18" t="s">
        <v>3</v>
      </c>
      <c r="K15" s="18" t="s">
        <v>3</v>
      </c>
      <c r="L15" s="18">
        <v>13</v>
      </c>
      <c r="M15" s="18" t="s">
        <v>3</v>
      </c>
      <c r="N15" s="18">
        <v>7.0000000000000001E-3</v>
      </c>
      <c r="O15" s="18">
        <v>0</v>
      </c>
      <c r="P15" s="18">
        <v>7.0000000000000001E-3</v>
      </c>
      <c r="Q15" s="18">
        <v>3.5000000000000003E-2</v>
      </c>
      <c r="R15" s="18" t="s">
        <v>3</v>
      </c>
      <c r="S15" s="25">
        <v>55</v>
      </c>
      <c r="T15" s="18" t="s">
        <v>91</v>
      </c>
      <c r="U15" s="18">
        <v>136</v>
      </c>
      <c r="V15" s="19" t="s">
        <v>57</v>
      </c>
      <c r="W15" s="18" t="s">
        <v>11</v>
      </c>
      <c r="X15" s="25">
        <v>8</v>
      </c>
      <c r="Y15" s="18" t="s">
        <v>57</v>
      </c>
      <c r="Z15" s="18" t="s">
        <v>57</v>
      </c>
      <c r="AA15" s="18" t="s">
        <v>187</v>
      </c>
      <c r="AB15" s="18" t="s">
        <v>85</v>
      </c>
      <c r="AC15" s="18">
        <v>13</v>
      </c>
      <c r="AD15" s="18" t="s">
        <v>187</v>
      </c>
      <c r="AE15" s="18" t="s">
        <v>187</v>
      </c>
      <c r="AF15" s="18" t="s">
        <v>187</v>
      </c>
      <c r="AG15" s="18" t="s">
        <v>3</v>
      </c>
      <c r="AH15" s="18" t="s">
        <v>188</v>
      </c>
      <c r="AI15" s="18" t="s">
        <v>3</v>
      </c>
      <c r="AJ15" s="18" t="s">
        <v>57</v>
      </c>
      <c r="AK15" s="18" t="s">
        <v>3</v>
      </c>
      <c r="AL15" s="18" t="s">
        <v>57</v>
      </c>
      <c r="AM15" s="18" t="s">
        <v>3</v>
      </c>
      <c r="AN15" s="18" t="s">
        <v>3</v>
      </c>
      <c r="AO15" s="18" t="s">
        <v>93</v>
      </c>
      <c r="AP15" s="18" t="s">
        <v>240</v>
      </c>
      <c r="AQ15" s="18" t="s">
        <v>241</v>
      </c>
      <c r="AR15" s="18" t="s">
        <v>245</v>
      </c>
      <c r="AS15" s="18" t="s">
        <v>243</v>
      </c>
      <c r="AT15" s="18" t="s">
        <v>3</v>
      </c>
      <c r="AU15" s="18" t="s">
        <v>3</v>
      </c>
      <c r="AV15" s="18" t="s">
        <v>11</v>
      </c>
      <c r="AW15" s="18" t="s">
        <v>51</v>
      </c>
      <c r="AX15" s="18" t="s">
        <v>50</v>
      </c>
      <c r="AY15" s="18" t="s">
        <v>11</v>
      </c>
      <c r="AZ15" s="18">
        <v>0.23</v>
      </c>
    </row>
    <row r="16" spans="1:52" x14ac:dyDescent="0.2">
      <c r="A16" t="s">
        <v>171</v>
      </c>
      <c r="B16" s="18" t="s">
        <v>93</v>
      </c>
      <c r="C16" s="18" t="s">
        <v>48</v>
      </c>
      <c r="D16" s="18" t="s">
        <v>2</v>
      </c>
      <c r="E16" s="18" t="s">
        <v>5</v>
      </c>
      <c r="F16" s="18" t="s">
        <v>62</v>
      </c>
      <c r="G16" s="18" t="s">
        <v>239</v>
      </c>
      <c r="H16" s="18" t="s">
        <v>3</v>
      </c>
      <c r="I16" s="18" t="s">
        <v>3</v>
      </c>
      <c r="J16" s="18" t="s">
        <v>3</v>
      </c>
      <c r="K16" s="18" t="s">
        <v>3</v>
      </c>
      <c r="L16" s="18">
        <v>13</v>
      </c>
      <c r="M16" s="18" t="s">
        <v>3</v>
      </c>
      <c r="N16" s="18">
        <v>7.0000000000000001E-3</v>
      </c>
      <c r="O16" s="18">
        <v>0</v>
      </c>
      <c r="P16" s="18">
        <v>7.0000000000000001E-3</v>
      </c>
      <c r="Q16" s="18">
        <v>3.5000000000000003E-2</v>
      </c>
      <c r="R16" s="18" t="s">
        <v>3</v>
      </c>
      <c r="S16" s="25">
        <v>55</v>
      </c>
      <c r="T16" s="18" t="s">
        <v>91</v>
      </c>
      <c r="U16" s="18">
        <v>136</v>
      </c>
      <c r="V16" s="19" t="s">
        <v>57</v>
      </c>
      <c r="W16" s="18" t="s">
        <v>11</v>
      </c>
      <c r="X16" s="25">
        <v>8</v>
      </c>
      <c r="Y16" s="18" t="s">
        <v>57</v>
      </c>
      <c r="Z16" s="18" t="s">
        <v>57</v>
      </c>
      <c r="AA16" s="18" t="s">
        <v>52</v>
      </c>
      <c r="AB16" s="18" t="s">
        <v>85</v>
      </c>
      <c r="AC16" s="18">
        <v>13</v>
      </c>
      <c r="AD16" s="18" t="s">
        <v>11</v>
      </c>
      <c r="AE16" s="18" t="s">
        <v>86</v>
      </c>
      <c r="AF16" t="s">
        <v>57</v>
      </c>
      <c r="AG16" s="18" t="s">
        <v>57</v>
      </c>
      <c r="AH16" s="18" t="s">
        <v>57</v>
      </c>
      <c r="AI16" s="18" t="s">
        <v>11</v>
      </c>
      <c r="AJ16" s="18" t="s">
        <v>75</v>
      </c>
      <c r="AK16" s="18" t="s">
        <v>11</v>
      </c>
      <c r="AL16" s="25">
        <v>128.80000000000001</v>
      </c>
      <c r="AM16" s="18" t="s">
        <v>3</v>
      </c>
      <c r="AN16" s="18" t="s">
        <v>11</v>
      </c>
      <c r="AO16" s="18" t="s">
        <v>57</v>
      </c>
      <c r="AP16" s="18" t="s">
        <v>57</v>
      </c>
      <c r="AQ16" s="18" t="s">
        <v>57</v>
      </c>
      <c r="AR16" s="18" t="s">
        <v>244</v>
      </c>
      <c r="AS16" s="18" t="s">
        <v>244</v>
      </c>
      <c r="AT16" s="18" t="s">
        <v>244</v>
      </c>
      <c r="AU16" s="18" t="s">
        <v>244</v>
      </c>
      <c r="AV16" s="18" t="s">
        <v>11</v>
      </c>
      <c r="AW16" s="18" t="s">
        <v>51</v>
      </c>
      <c r="AX16" s="18" t="s">
        <v>50</v>
      </c>
      <c r="AY16" s="18" t="s">
        <v>11</v>
      </c>
      <c r="AZ16" s="18">
        <v>0.23</v>
      </c>
    </row>
    <row r="17" spans="1:52" x14ac:dyDescent="0.2">
      <c r="A17" t="s">
        <v>103</v>
      </c>
      <c r="B17" s="18" t="s">
        <v>93</v>
      </c>
      <c r="C17" s="18" t="s">
        <v>48</v>
      </c>
      <c r="D17" s="18" t="s">
        <v>2</v>
      </c>
      <c r="E17" s="18" t="s">
        <v>5</v>
      </c>
      <c r="F17" s="18" t="s">
        <v>62</v>
      </c>
      <c r="G17" s="18" t="s">
        <v>239</v>
      </c>
      <c r="H17" s="18" t="s">
        <v>3</v>
      </c>
      <c r="I17" s="18" t="s">
        <v>3</v>
      </c>
      <c r="J17" s="18" t="s">
        <v>3</v>
      </c>
      <c r="K17" s="18" t="s">
        <v>3</v>
      </c>
      <c r="L17" s="18">
        <v>13</v>
      </c>
      <c r="M17" s="18" t="s">
        <v>3</v>
      </c>
      <c r="N17" s="18">
        <v>2.5999999999999999E-2</v>
      </c>
      <c r="O17" s="18">
        <v>0</v>
      </c>
      <c r="P17" s="18">
        <v>2.5999999999999999E-2</v>
      </c>
      <c r="Q17" s="18">
        <v>5.2999999999999999E-2</v>
      </c>
      <c r="R17" s="18" t="s">
        <v>3</v>
      </c>
      <c r="S17" s="25">
        <v>55</v>
      </c>
      <c r="T17" s="18" t="s">
        <v>91</v>
      </c>
      <c r="U17" s="18">
        <v>132</v>
      </c>
      <c r="V17" s="19" t="s">
        <v>57</v>
      </c>
      <c r="W17" s="18" t="s">
        <v>11</v>
      </c>
      <c r="X17" s="25">
        <v>8</v>
      </c>
      <c r="Y17" s="18" t="s">
        <v>57</v>
      </c>
      <c r="Z17" s="18" t="s">
        <v>57</v>
      </c>
      <c r="AA17" s="18" t="s">
        <v>187</v>
      </c>
      <c r="AB17" s="18" t="s">
        <v>85</v>
      </c>
      <c r="AC17" s="18">
        <v>13</v>
      </c>
      <c r="AD17" s="18" t="s">
        <v>187</v>
      </c>
      <c r="AE17" s="18" t="s">
        <v>187</v>
      </c>
      <c r="AF17" s="18" t="s">
        <v>187</v>
      </c>
      <c r="AG17" s="18" t="s">
        <v>3</v>
      </c>
      <c r="AH17" s="18" t="s">
        <v>188</v>
      </c>
      <c r="AI17" s="18" t="s">
        <v>3</v>
      </c>
      <c r="AJ17" s="18" t="s">
        <v>57</v>
      </c>
      <c r="AK17" s="18" t="s">
        <v>3</v>
      </c>
      <c r="AL17" s="18" t="s">
        <v>57</v>
      </c>
      <c r="AM17" s="18" t="s">
        <v>3</v>
      </c>
      <c r="AN17" s="18" t="s">
        <v>3</v>
      </c>
      <c r="AO17" s="18" t="s">
        <v>93</v>
      </c>
      <c r="AP17" s="18" t="s">
        <v>240</v>
      </c>
      <c r="AQ17" s="18" t="s">
        <v>241</v>
      </c>
      <c r="AR17" s="18" t="s">
        <v>245</v>
      </c>
      <c r="AS17" s="18" t="s">
        <v>243</v>
      </c>
      <c r="AT17" s="18" t="s">
        <v>3</v>
      </c>
      <c r="AU17" s="18" t="s">
        <v>3</v>
      </c>
      <c r="AV17" s="18" t="s">
        <v>11</v>
      </c>
      <c r="AW17" s="18" t="s">
        <v>51</v>
      </c>
      <c r="AX17" s="18" t="s">
        <v>50</v>
      </c>
      <c r="AY17" s="18" t="s">
        <v>11</v>
      </c>
      <c r="AZ17" s="18">
        <v>0.23</v>
      </c>
    </row>
    <row r="18" spans="1:52" x14ac:dyDescent="0.2">
      <c r="A18" t="s">
        <v>104</v>
      </c>
      <c r="B18" s="18" t="s">
        <v>93</v>
      </c>
      <c r="C18" s="18" t="s">
        <v>48</v>
      </c>
      <c r="D18" s="18" t="s">
        <v>2</v>
      </c>
      <c r="E18" s="18" t="s">
        <v>5</v>
      </c>
      <c r="F18" s="18" t="s">
        <v>62</v>
      </c>
      <c r="G18" s="18" t="s">
        <v>239</v>
      </c>
      <c r="H18" s="18" t="s">
        <v>3</v>
      </c>
      <c r="I18" s="18" t="s">
        <v>3</v>
      </c>
      <c r="J18" s="18" t="s">
        <v>3</v>
      </c>
      <c r="K18" s="18" t="s">
        <v>3</v>
      </c>
      <c r="L18" s="18">
        <v>15</v>
      </c>
      <c r="M18" s="18" t="s">
        <v>3</v>
      </c>
      <c r="N18" s="18">
        <v>7.0000000000000001E-3</v>
      </c>
      <c r="O18" s="18">
        <v>0</v>
      </c>
      <c r="P18" s="18">
        <v>7.0000000000000001E-3</v>
      </c>
      <c r="Q18" s="18">
        <v>3.5000000000000003E-2</v>
      </c>
      <c r="R18" s="18" t="s">
        <v>3</v>
      </c>
      <c r="S18" s="25">
        <v>55</v>
      </c>
      <c r="T18" s="18" t="s">
        <v>91</v>
      </c>
      <c r="U18" s="18">
        <v>136</v>
      </c>
      <c r="V18" s="19" t="s">
        <v>57</v>
      </c>
      <c r="W18" s="18" t="s">
        <v>11</v>
      </c>
      <c r="X18" s="25">
        <v>8</v>
      </c>
      <c r="Y18" s="18" t="s">
        <v>57</v>
      </c>
      <c r="Z18" s="18" t="s">
        <v>57</v>
      </c>
      <c r="AA18" s="18" t="s">
        <v>187</v>
      </c>
      <c r="AB18" s="18" t="s">
        <v>85</v>
      </c>
      <c r="AC18" s="18">
        <v>15</v>
      </c>
      <c r="AD18" s="18" t="s">
        <v>187</v>
      </c>
      <c r="AE18" s="18" t="s">
        <v>187</v>
      </c>
      <c r="AF18" s="18" t="s">
        <v>187</v>
      </c>
      <c r="AG18" s="18" t="s">
        <v>3</v>
      </c>
      <c r="AH18" s="18" t="s">
        <v>188</v>
      </c>
      <c r="AI18" s="18" t="s">
        <v>3</v>
      </c>
      <c r="AJ18" s="18" t="s">
        <v>57</v>
      </c>
      <c r="AK18" s="18" t="s">
        <v>3</v>
      </c>
      <c r="AL18" s="18" t="s">
        <v>57</v>
      </c>
      <c r="AM18" s="18" t="s">
        <v>3</v>
      </c>
      <c r="AN18" s="18" t="s">
        <v>3</v>
      </c>
      <c r="AO18" s="18" t="s">
        <v>93</v>
      </c>
      <c r="AP18" s="18" t="s">
        <v>240</v>
      </c>
      <c r="AQ18" s="18" t="s">
        <v>241</v>
      </c>
      <c r="AR18" s="18" t="s">
        <v>245</v>
      </c>
      <c r="AS18" s="18" t="s">
        <v>243</v>
      </c>
      <c r="AT18" s="18" t="s">
        <v>3</v>
      </c>
      <c r="AU18" s="18" t="s">
        <v>3</v>
      </c>
      <c r="AV18" s="18" t="s">
        <v>11</v>
      </c>
      <c r="AW18" s="18" t="s">
        <v>51</v>
      </c>
      <c r="AX18" s="18" t="s">
        <v>50</v>
      </c>
      <c r="AY18" s="18" t="s">
        <v>11</v>
      </c>
      <c r="AZ18" s="18">
        <v>0.23</v>
      </c>
    </row>
    <row r="19" spans="1:52" x14ac:dyDescent="0.2">
      <c r="A19" t="s">
        <v>172</v>
      </c>
      <c r="B19" s="18" t="s">
        <v>93</v>
      </c>
      <c r="C19" s="18" t="s">
        <v>48</v>
      </c>
      <c r="D19" s="18" t="s">
        <v>2</v>
      </c>
      <c r="E19" s="18" t="s">
        <v>5</v>
      </c>
      <c r="F19" s="18" t="s">
        <v>62</v>
      </c>
      <c r="G19" s="18" t="s">
        <v>239</v>
      </c>
      <c r="H19" s="18" t="s">
        <v>3</v>
      </c>
      <c r="I19" s="18" t="s">
        <v>3</v>
      </c>
      <c r="J19" s="18" t="s">
        <v>3</v>
      </c>
      <c r="K19" s="18" t="s">
        <v>3</v>
      </c>
      <c r="L19" s="18">
        <v>15</v>
      </c>
      <c r="M19" s="18" t="s">
        <v>3</v>
      </c>
      <c r="N19" s="18">
        <v>7.0000000000000001E-3</v>
      </c>
      <c r="O19" s="18">
        <v>0</v>
      </c>
      <c r="P19" s="18">
        <v>7.0000000000000001E-3</v>
      </c>
      <c r="Q19" s="18">
        <v>3.5000000000000003E-2</v>
      </c>
      <c r="R19" s="18" t="s">
        <v>3</v>
      </c>
      <c r="S19" s="25">
        <v>55</v>
      </c>
      <c r="T19" s="18" t="s">
        <v>91</v>
      </c>
      <c r="U19" s="18">
        <v>136</v>
      </c>
      <c r="V19" s="19" t="s">
        <v>57</v>
      </c>
      <c r="W19" s="18" t="s">
        <v>11</v>
      </c>
      <c r="X19" s="25">
        <v>8</v>
      </c>
      <c r="Y19" s="18" t="s">
        <v>57</v>
      </c>
      <c r="Z19" s="18" t="s">
        <v>57</v>
      </c>
      <c r="AA19" s="18" t="s">
        <v>52</v>
      </c>
      <c r="AB19" s="18" t="s">
        <v>85</v>
      </c>
      <c r="AC19" s="18">
        <v>15</v>
      </c>
      <c r="AD19" s="18" t="s">
        <v>11</v>
      </c>
      <c r="AE19" s="18" t="s">
        <v>86</v>
      </c>
      <c r="AF19" t="s">
        <v>57</v>
      </c>
      <c r="AG19" s="18" t="s">
        <v>57</v>
      </c>
      <c r="AH19" s="18" t="s">
        <v>57</v>
      </c>
      <c r="AI19" s="18" t="s">
        <v>11</v>
      </c>
      <c r="AJ19" s="18" t="s">
        <v>75</v>
      </c>
      <c r="AK19" s="18" t="s">
        <v>11</v>
      </c>
      <c r="AL19" s="25">
        <v>128.80000000000001</v>
      </c>
      <c r="AM19" s="18" t="s">
        <v>3</v>
      </c>
      <c r="AN19" s="18" t="s">
        <v>11</v>
      </c>
      <c r="AO19" s="18" t="s">
        <v>57</v>
      </c>
      <c r="AP19" s="18" t="s">
        <v>57</v>
      </c>
      <c r="AQ19" s="18" t="s">
        <v>57</v>
      </c>
      <c r="AR19" s="18" t="s">
        <v>244</v>
      </c>
      <c r="AS19" s="18" t="s">
        <v>244</v>
      </c>
      <c r="AT19" s="18" t="s">
        <v>244</v>
      </c>
      <c r="AU19" s="18" t="s">
        <v>244</v>
      </c>
      <c r="AV19" s="18" t="s">
        <v>11</v>
      </c>
      <c r="AW19" s="18" t="s">
        <v>51</v>
      </c>
      <c r="AX19" s="18" t="s">
        <v>50</v>
      </c>
      <c r="AY19" s="18" t="s">
        <v>11</v>
      </c>
      <c r="AZ19" s="18">
        <v>0.23</v>
      </c>
    </row>
    <row r="20" spans="1:52" x14ac:dyDescent="0.2">
      <c r="A20" t="s">
        <v>105</v>
      </c>
      <c r="B20" s="18" t="s">
        <v>93</v>
      </c>
      <c r="C20" s="18" t="s">
        <v>48</v>
      </c>
      <c r="D20" s="18" t="s">
        <v>2</v>
      </c>
      <c r="E20" s="18" t="s">
        <v>5</v>
      </c>
      <c r="F20" s="18" t="s">
        <v>62</v>
      </c>
      <c r="G20" s="18" t="s">
        <v>239</v>
      </c>
      <c r="H20" s="18" t="s">
        <v>3</v>
      </c>
      <c r="I20" s="18" t="s">
        <v>3</v>
      </c>
      <c r="J20" s="18" t="s">
        <v>3</v>
      </c>
      <c r="K20" s="18" t="s">
        <v>3</v>
      </c>
      <c r="L20" s="18">
        <v>15</v>
      </c>
      <c r="M20" s="18" t="s">
        <v>3</v>
      </c>
      <c r="N20" s="18">
        <v>2.5999999999999999E-2</v>
      </c>
      <c r="O20" s="18">
        <v>0</v>
      </c>
      <c r="P20" s="18">
        <v>2.5999999999999999E-2</v>
      </c>
      <c r="Q20" s="18">
        <v>5.2999999999999999E-2</v>
      </c>
      <c r="R20" s="18" t="s">
        <v>3</v>
      </c>
      <c r="S20" s="25">
        <v>55</v>
      </c>
      <c r="T20" s="18" t="s">
        <v>91</v>
      </c>
      <c r="U20" s="18">
        <v>132</v>
      </c>
      <c r="V20" s="19" t="s">
        <v>57</v>
      </c>
      <c r="W20" s="18" t="s">
        <v>11</v>
      </c>
      <c r="X20" s="25">
        <v>8</v>
      </c>
      <c r="Y20" s="18" t="s">
        <v>57</v>
      </c>
      <c r="Z20" s="18" t="s">
        <v>57</v>
      </c>
      <c r="AA20" s="18" t="s">
        <v>187</v>
      </c>
      <c r="AB20" s="18" t="s">
        <v>85</v>
      </c>
      <c r="AC20" s="18">
        <v>15</v>
      </c>
      <c r="AD20" s="18" t="s">
        <v>187</v>
      </c>
      <c r="AE20" s="18" t="s">
        <v>187</v>
      </c>
      <c r="AF20" s="18" t="s">
        <v>187</v>
      </c>
      <c r="AG20" s="18" t="s">
        <v>3</v>
      </c>
      <c r="AH20" s="18" t="s">
        <v>188</v>
      </c>
      <c r="AI20" s="18" t="s">
        <v>3</v>
      </c>
      <c r="AJ20" s="18" t="s">
        <v>57</v>
      </c>
      <c r="AK20" s="18" t="s">
        <v>3</v>
      </c>
      <c r="AL20" s="18" t="s">
        <v>57</v>
      </c>
      <c r="AM20" s="18" t="s">
        <v>3</v>
      </c>
      <c r="AN20" s="18" t="s">
        <v>3</v>
      </c>
      <c r="AO20" s="18" t="s">
        <v>93</v>
      </c>
      <c r="AP20" s="18" t="s">
        <v>240</v>
      </c>
      <c r="AQ20" s="18" t="s">
        <v>241</v>
      </c>
      <c r="AR20" s="18" t="s">
        <v>245</v>
      </c>
      <c r="AS20" s="18" t="s">
        <v>243</v>
      </c>
      <c r="AT20" s="18" t="s">
        <v>3</v>
      </c>
      <c r="AU20" s="18" t="s">
        <v>3</v>
      </c>
      <c r="AV20" s="18" t="s">
        <v>11</v>
      </c>
      <c r="AW20" s="18" t="s">
        <v>51</v>
      </c>
      <c r="AX20" s="18" t="s">
        <v>50</v>
      </c>
      <c r="AY20" s="18" t="s">
        <v>11</v>
      </c>
      <c r="AZ20" s="18">
        <v>0.23</v>
      </c>
    </row>
    <row r="21" spans="1:52" x14ac:dyDescent="0.2">
      <c r="A21" t="s">
        <v>106</v>
      </c>
      <c r="B21" s="18" t="s">
        <v>93</v>
      </c>
      <c r="C21" s="18" t="s">
        <v>48</v>
      </c>
      <c r="D21" s="18" t="s">
        <v>2</v>
      </c>
      <c r="E21" s="18" t="s">
        <v>5</v>
      </c>
      <c r="F21" s="18" t="s">
        <v>62</v>
      </c>
      <c r="G21" s="18" t="s">
        <v>239</v>
      </c>
      <c r="H21" s="18" t="s">
        <v>3</v>
      </c>
      <c r="I21" s="18" t="s">
        <v>3</v>
      </c>
      <c r="J21" s="18" t="s">
        <v>3</v>
      </c>
      <c r="K21" s="18" t="s">
        <v>3</v>
      </c>
      <c r="L21" s="18">
        <v>2</v>
      </c>
      <c r="M21" s="18" t="s">
        <v>3</v>
      </c>
      <c r="N21" s="18">
        <v>1.0999999999999999E-2</v>
      </c>
      <c r="O21" s="18">
        <v>5.0999999999999997E-2</v>
      </c>
      <c r="P21" s="18">
        <v>1.0999999999999999E-2</v>
      </c>
      <c r="Q21" s="18">
        <v>0.1</v>
      </c>
      <c r="R21" s="18" t="s">
        <v>3</v>
      </c>
      <c r="S21" s="25">
        <v>55</v>
      </c>
      <c r="T21" s="18" t="s">
        <v>91</v>
      </c>
      <c r="U21" s="18">
        <v>123</v>
      </c>
      <c r="V21" s="19" t="s">
        <v>57</v>
      </c>
      <c r="W21" s="18" t="s">
        <v>11</v>
      </c>
      <c r="X21" s="25">
        <v>8</v>
      </c>
      <c r="Y21" s="18" t="s">
        <v>57</v>
      </c>
      <c r="Z21" s="18" t="s">
        <v>57</v>
      </c>
      <c r="AA21" s="18" t="s">
        <v>187</v>
      </c>
      <c r="AB21" s="18" t="s">
        <v>85</v>
      </c>
      <c r="AC21" s="18">
        <v>2</v>
      </c>
      <c r="AD21" s="18" t="s">
        <v>187</v>
      </c>
      <c r="AE21" s="18" t="s">
        <v>187</v>
      </c>
      <c r="AF21" s="18" t="s">
        <v>187</v>
      </c>
      <c r="AG21" s="18" t="s">
        <v>3</v>
      </c>
      <c r="AH21" s="18" t="s">
        <v>188</v>
      </c>
      <c r="AI21" s="18" t="s">
        <v>3</v>
      </c>
      <c r="AJ21" s="18" t="s">
        <v>57</v>
      </c>
      <c r="AK21" s="18" t="s">
        <v>3</v>
      </c>
      <c r="AL21" s="18" t="s">
        <v>57</v>
      </c>
      <c r="AM21" s="18" t="s">
        <v>3</v>
      </c>
      <c r="AN21" s="18" t="s">
        <v>57</v>
      </c>
      <c r="AO21" s="18" t="s">
        <v>93</v>
      </c>
      <c r="AP21" s="18" t="s">
        <v>57</v>
      </c>
      <c r="AQ21" s="18" t="s">
        <v>57</v>
      </c>
      <c r="AR21" s="18" t="s">
        <v>244</v>
      </c>
      <c r="AS21" s="18" t="s">
        <v>244</v>
      </c>
      <c r="AT21" s="18" t="s">
        <v>244</v>
      </c>
      <c r="AU21" s="18" t="s">
        <v>244</v>
      </c>
      <c r="AV21" s="18" t="s">
        <v>11</v>
      </c>
      <c r="AW21" s="18" t="s">
        <v>49</v>
      </c>
      <c r="AX21" s="18" t="s">
        <v>50</v>
      </c>
      <c r="AY21" s="18" t="s">
        <v>11</v>
      </c>
      <c r="AZ21" s="18">
        <v>0.23</v>
      </c>
    </row>
    <row r="22" spans="1:52" x14ac:dyDescent="0.2">
      <c r="A22" t="s">
        <v>107</v>
      </c>
      <c r="B22" s="18" t="s">
        <v>93</v>
      </c>
      <c r="C22" s="18" t="s">
        <v>48</v>
      </c>
      <c r="D22" s="18" t="s">
        <v>2</v>
      </c>
      <c r="E22" s="18" t="s">
        <v>5</v>
      </c>
      <c r="F22" s="18" t="s">
        <v>62</v>
      </c>
      <c r="G22" s="18" t="s">
        <v>239</v>
      </c>
      <c r="H22" s="18" t="s">
        <v>3</v>
      </c>
      <c r="I22" s="18" t="s">
        <v>3</v>
      </c>
      <c r="J22" s="18" t="s">
        <v>3</v>
      </c>
      <c r="K22" s="18" t="s">
        <v>3</v>
      </c>
      <c r="L22" s="18">
        <v>4</v>
      </c>
      <c r="M22" s="18" t="s">
        <v>3</v>
      </c>
      <c r="N22" s="18">
        <v>1.7000000000000001E-2</v>
      </c>
      <c r="O22" s="18">
        <v>0</v>
      </c>
      <c r="P22" s="18">
        <v>1.7000000000000001E-2</v>
      </c>
      <c r="Q22" s="18">
        <v>1.6E-2</v>
      </c>
      <c r="R22" s="18" t="s">
        <v>3</v>
      </c>
      <c r="S22" s="25">
        <v>55</v>
      </c>
      <c r="T22" s="18" t="s">
        <v>91</v>
      </c>
      <c r="U22" s="18">
        <v>124</v>
      </c>
      <c r="V22" s="19" t="s">
        <v>57</v>
      </c>
      <c r="W22" s="18" t="s">
        <v>11</v>
      </c>
      <c r="X22" s="25">
        <v>8</v>
      </c>
      <c r="Y22" s="18" t="s">
        <v>57</v>
      </c>
      <c r="Z22" s="18" t="s">
        <v>57</v>
      </c>
      <c r="AA22" s="18" t="s">
        <v>187</v>
      </c>
      <c r="AB22" s="18" t="s">
        <v>85</v>
      </c>
      <c r="AC22" s="18">
        <v>4</v>
      </c>
      <c r="AD22" s="18" t="s">
        <v>187</v>
      </c>
      <c r="AE22" s="18" t="s">
        <v>187</v>
      </c>
      <c r="AF22" s="18" t="s">
        <v>187</v>
      </c>
      <c r="AG22" s="18" t="s">
        <v>3</v>
      </c>
      <c r="AH22" s="18" t="s">
        <v>188</v>
      </c>
      <c r="AI22" s="18" t="s">
        <v>3</v>
      </c>
      <c r="AJ22" s="18" t="s">
        <v>57</v>
      </c>
      <c r="AK22" s="18" t="s">
        <v>3</v>
      </c>
      <c r="AL22" s="18" t="s">
        <v>57</v>
      </c>
      <c r="AM22" s="18" t="s">
        <v>3</v>
      </c>
      <c r="AN22" s="18" t="s">
        <v>57</v>
      </c>
      <c r="AO22" s="18" t="s">
        <v>93</v>
      </c>
      <c r="AP22" s="18" t="s">
        <v>57</v>
      </c>
      <c r="AQ22" s="18" t="s">
        <v>57</v>
      </c>
      <c r="AR22" s="18" t="s">
        <v>244</v>
      </c>
      <c r="AS22" s="18" t="s">
        <v>244</v>
      </c>
      <c r="AT22" s="18" t="s">
        <v>244</v>
      </c>
      <c r="AU22" s="18" t="s">
        <v>244</v>
      </c>
      <c r="AV22" s="18" t="s">
        <v>11</v>
      </c>
      <c r="AW22" s="18" t="s">
        <v>49</v>
      </c>
      <c r="AX22" s="18" t="s">
        <v>50</v>
      </c>
      <c r="AY22" s="18" t="s">
        <v>11</v>
      </c>
      <c r="AZ22" s="18">
        <v>0.23</v>
      </c>
    </row>
    <row r="23" spans="1:52" x14ac:dyDescent="0.2">
      <c r="A23" t="s">
        <v>108</v>
      </c>
      <c r="B23" s="18" t="s">
        <v>93</v>
      </c>
      <c r="C23" s="18" t="s">
        <v>48</v>
      </c>
      <c r="D23" s="18" t="s">
        <v>2</v>
      </c>
      <c r="E23" s="18" t="s">
        <v>5</v>
      </c>
      <c r="F23" s="18" t="s">
        <v>62</v>
      </c>
      <c r="G23" s="18" t="s">
        <v>239</v>
      </c>
      <c r="H23" s="18" t="s">
        <v>3</v>
      </c>
      <c r="I23" s="18" t="s">
        <v>3</v>
      </c>
      <c r="J23" s="18" t="s">
        <v>3</v>
      </c>
      <c r="K23" s="18" t="s">
        <v>3</v>
      </c>
      <c r="L23" s="18">
        <v>6</v>
      </c>
      <c r="M23" s="18" t="s">
        <v>3</v>
      </c>
      <c r="N23" s="18">
        <v>1.7000000000000001E-2</v>
      </c>
      <c r="O23" s="18">
        <v>0</v>
      </c>
      <c r="P23" s="18">
        <v>1.7000000000000001E-2</v>
      </c>
      <c r="Q23" s="18">
        <v>1.6E-2</v>
      </c>
      <c r="R23" s="18" t="s">
        <v>3</v>
      </c>
      <c r="S23" s="25">
        <v>55</v>
      </c>
      <c r="T23" s="18" t="s">
        <v>91</v>
      </c>
      <c r="U23" s="18">
        <v>123</v>
      </c>
      <c r="V23" s="19" t="s">
        <v>57</v>
      </c>
      <c r="W23" s="18" t="s">
        <v>11</v>
      </c>
      <c r="X23" s="25">
        <v>8</v>
      </c>
      <c r="Y23" s="18" t="s">
        <v>57</v>
      </c>
      <c r="Z23" s="18" t="s">
        <v>57</v>
      </c>
      <c r="AA23" s="18" t="s">
        <v>187</v>
      </c>
      <c r="AB23" s="18" t="s">
        <v>85</v>
      </c>
      <c r="AC23" s="18">
        <v>6</v>
      </c>
      <c r="AD23" s="18" t="s">
        <v>187</v>
      </c>
      <c r="AE23" s="18" t="s">
        <v>187</v>
      </c>
      <c r="AF23" s="18" t="s">
        <v>187</v>
      </c>
      <c r="AG23" s="18" t="s">
        <v>3</v>
      </c>
      <c r="AH23" s="18" t="s">
        <v>188</v>
      </c>
      <c r="AI23" s="18" t="s">
        <v>3</v>
      </c>
      <c r="AJ23" s="18" t="s">
        <v>57</v>
      </c>
      <c r="AK23" s="18" t="s">
        <v>3</v>
      </c>
      <c r="AL23" s="18" t="s">
        <v>57</v>
      </c>
      <c r="AM23" s="18" t="s">
        <v>3</v>
      </c>
      <c r="AN23" s="18" t="s">
        <v>57</v>
      </c>
      <c r="AO23" s="18" t="s">
        <v>93</v>
      </c>
      <c r="AP23" s="18" t="s">
        <v>57</v>
      </c>
      <c r="AQ23" s="18" t="s">
        <v>57</v>
      </c>
      <c r="AR23" s="18" t="s">
        <v>244</v>
      </c>
      <c r="AS23" s="18" t="s">
        <v>244</v>
      </c>
      <c r="AT23" s="18" t="s">
        <v>244</v>
      </c>
      <c r="AU23" s="18" t="s">
        <v>244</v>
      </c>
      <c r="AV23" s="18" t="s">
        <v>11</v>
      </c>
      <c r="AW23" s="18" t="s">
        <v>49</v>
      </c>
      <c r="AX23" s="18" t="s">
        <v>50</v>
      </c>
      <c r="AY23" s="18" t="s">
        <v>11</v>
      </c>
      <c r="AZ23" s="18">
        <v>0.23</v>
      </c>
    </row>
    <row r="24" spans="1:52" x14ac:dyDescent="0.2">
      <c r="A24" t="s">
        <v>109</v>
      </c>
      <c r="B24" s="18" t="s">
        <v>93</v>
      </c>
      <c r="C24" s="18" t="s">
        <v>48</v>
      </c>
      <c r="D24" s="18" t="s">
        <v>2</v>
      </c>
      <c r="E24" s="18" t="s">
        <v>5</v>
      </c>
      <c r="F24" s="18" t="s">
        <v>62</v>
      </c>
      <c r="G24" s="18" t="s">
        <v>239</v>
      </c>
      <c r="H24" s="18" t="s">
        <v>3</v>
      </c>
      <c r="I24" s="18" t="s">
        <v>3</v>
      </c>
      <c r="J24" s="18" t="s">
        <v>3</v>
      </c>
      <c r="K24" s="18" t="s">
        <v>3</v>
      </c>
      <c r="L24" s="18">
        <v>8</v>
      </c>
      <c r="M24" s="18" t="s">
        <v>3</v>
      </c>
      <c r="N24" s="18">
        <v>1.2999999999999999E-2</v>
      </c>
      <c r="O24" s="18">
        <v>0</v>
      </c>
      <c r="P24" s="18">
        <v>1.2999999999999999E-2</v>
      </c>
      <c r="Q24" s="18">
        <v>1.7000000000000001E-2</v>
      </c>
      <c r="R24" s="18" t="s">
        <v>3</v>
      </c>
      <c r="S24" s="25">
        <v>55</v>
      </c>
      <c r="T24" s="18" t="s">
        <v>91</v>
      </c>
      <c r="U24" s="18">
        <v>134</v>
      </c>
      <c r="V24" s="19" t="s">
        <v>57</v>
      </c>
      <c r="W24" s="18" t="s">
        <v>11</v>
      </c>
      <c r="X24" s="25">
        <v>8</v>
      </c>
      <c r="Y24" s="18" t="s">
        <v>57</v>
      </c>
      <c r="Z24" s="18" t="s">
        <v>57</v>
      </c>
      <c r="AA24" s="18" t="s">
        <v>187</v>
      </c>
      <c r="AB24" s="18" t="s">
        <v>85</v>
      </c>
      <c r="AC24" s="18">
        <v>8</v>
      </c>
      <c r="AD24" s="18" t="s">
        <v>187</v>
      </c>
      <c r="AE24" s="18" t="s">
        <v>187</v>
      </c>
      <c r="AF24" s="18" t="s">
        <v>187</v>
      </c>
      <c r="AG24" s="18" t="s">
        <v>3</v>
      </c>
      <c r="AH24" s="18" t="s">
        <v>188</v>
      </c>
      <c r="AI24" s="18" t="s">
        <v>3</v>
      </c>
      <c r="AJ24" s="18" t="s">
        <v>57</v>
      </c>
      <c r="AK24" s="18" t="s">
        <v>3</v>
      </c>
      <c r="AL24" s="18" t="s">
        <v>57</v>
      </c>
      <c r="AM24" s="18" t="s">
        <v>3</v>
      </c>
      <c r="AN24" s="18" t="s">
        <v>57</v>
      </c>
      <c r="AO24" s="18" t="s">
        <v>93</v>
      </c>
      <c r="AP24" s="18" t="s">
        <v>57</v>
      </c>
      <c r="AQ24" s="18" t="s">
        <v>57</v>
      </c>
      <c r="AR24" s="18" t="s">
        <v>244</v>
      </c>
      <c r="AS24" s="18" t="s">
        <v>244</v>
      </c>
      <c r="AT24" s="18" t="s">
        <v>244</v>
      </c>
      <c r="AU24" s="18" t="s">
        <v>244</v>
      </c>
      <c r="AV24" s="18" t="s">
        <v>11</v>
      </c>
      <c r="AW24" s="18" t="s">
        <v>49</v>
      </c>
      <c r="AX24" s="18" t="s">
        <v>50</v>
      </c>
      <c r="AY24" s="18" t="s">
        <v>11</v>
      </c>
      <c r="AZ24" s="18">
        <v>0.23</v>
      </c>
    </row>
    <row r="25" spans="1:52" x14ac:dyDescent="0.2">
      <c r="A25" t="s">
        <v>110</v>
      </c>
      <c r="B25" s="18" t="s">
        <v>93</v>
      </c>
      <c r="C25" s="18" t="s">
        <v>48</v>
      </c>
      <c r="D25" s="18" t="s">
        <v>2</v>
      </c>
      <c r="E25" s="18" t="s">
        <v>5</v>
      </c>
      <c r="F25" s="18" t="s">
        <v>62</v>
      </c>
      <c r="G25" s="18" t="s">
        <v>239</v>
      </c>
      <c r="H25" s="18" t="s">
        <v>3</v>
      </c>
      <c r="I25" s="18" t="s">
        <v>3</v>
      </c>
      <c r="J25" s="18" t="s">
        <v>3</v>
      </c>
      <c r="K25" s="18" t="s">
        <v>3</v>
      </c>
      <c r="L25" s="18">
        <v>11</v>
      </c>
      <c r="M25" s="18" t="s">
        <v>3</v>
      </c>
      <c r="N25" s="18">
        <v>7.0000000000000001E-3</v>
      </c>
      <c r="O25" s="18">
        <v>0</v>
      </c>
      <c r="P25" s="18">
        <v>7.0000000000000001E-3</v>
      </c>
      <c r="Q25" s="18">
        <v>3.5000000000000003E-2</v>
      </c>
      <c r="R25" s="18" t="s">
        <v>3</v>
      </c>
      <c r="S25" s="25">
        <v>55</v>
      </c>
      <c r="T25" s="18" t="s">
        <v>91</v>
      </c>
      <c r="U25" s="18">
        <v>131</v>
      </c>
      <c r="V25" s="19" t="s">
        <v>57</v>
      </c>
      <c r="W25" s="18" t="s">
        <v>11</v>
      </c>
      <c r="X25" s="25">
        <v>8</v>
      </c>
      <c r="Y25" s="18" t="s">
        <v>57</v>
      </c>
      <c r="Z25" s="18" t="s">
        <v>57</v>
      </c>
      <c r="AA25" s="18" t="s">
        <v>187</v>
      </c>
      <c r="AB25" s="18" t="s">
        <v>85</v>
      </c>
      <c r="AC25" s="18">
        <v>11</v>
      </c>
      <c r="AD25" s="18" t="s">
        <v>187</v>
      </c>
      <c r="AE25" s="18" t="s">
        <v>187</v>
      </c>
      <c r="AF25" s="18" t="s">
        <v>187</v>
      </c>
      <c r="AG25" s="18" t="s">
        <v>3</v>
      </c>
      <c r="AH25" s="18" t="s">
        <v>188</v>
      </c>
      <c r="AI25" s="18" t="s">
        <v>3</v>
      </c>
      <c r="AJ25" s="18" t="s">
        <v>57</v>
      </c>
      <c r="AK25" s="18" t="s">
        <v>3</v>
      </c>
      <c r="AL25" s="18" t="s">
        <v>57</v>
      </c>
      <c r="AM25" s="18" t="s">
        <v>3</v>
      </c>
      <c r="AN25" s="18" t="s">
        <v>57</v>
      </c>
      <c r="AO25" s="18" t="s">
        <v>93</v>
      </c>
      <c r="AP25" s="18" t="s">
        <v>57</v>
      </c>
      <c r="AQ25" s="18" t="s">
        <v>57</v>
      </c>
      <c r="AR25" s="18" t="s">
        <v>244</v>
      </c>
      <c r="AS25" s="18" t="s">
        <v>244</v>
      </c>
      <c r="AT25" s="18" t="s">
        <v>244</v>
      </c>
      <c r="AU25" s="18" t="s">
        <v>244</v>
      </c>
      <c r="AV25" s="18" t="s">
        <v>11</v>
      </c>
      <c r="AW25" s="18" t="s">
        <v>51</v>
      </c>
      <c r="AX25" s="18" t="s">
        <v>50</v>
      </c>
      <c r="AY25" s="18" t="s">
        <v>11</v>
      </c>
      <c r="AZ25" s="18">
        <v>0.23</v>
      </c>
    </row>
    <row r="26" spans="1:52" x14ac:dyDescent="0.2">
      <c r="A26" t="s">
        <v>111</v>
      </c>
      <c r="B26" s="18" t="s">
        <v>93</v>
      </c>
      <c r="C26" s="18" t="s">
        <v>48</v>
      </c>
      <c r="D26" s="18" t="s">
        <v>2</v>
      </c>
      <c r="E26" s="18" t="s">
        <v>5</v>
      </c>
      <c r="F26" s="18" t="s">
        <v>62</v>
      </c>
      <c r="G26" s="18" t="s">
        <v>239</v>
      </c>
      <c r="H26" s="18" t="s">
        <v>3</v>
      </c>
      <c r="I26" s="18" t="s">
        <v>3</v>
      </c>
      <c r="J26" s="18" t="s">
        <v>3</v>
      </c>
      <c r="K26" s="18" t="s">
        <v>3</v>
      </c>
      <c r="L26" s="18">
        <v>11</v>
      </c>
      <c r="M26" s="18" t="s">
        <v>3</v>
      </c>
      <c r="N26" s="18">
        <v>2.5999999999999999E-2</v>
      </c>
      <c r="O26" s="18">
        <v>0</v>
      </c>
      <c r="P26" s="18">
        <v>2.5999999999999999E-2</v>
      </c>
      <c r="Q26" s="18">
        <v>5.2999999999999999E-2</v>
      </c>
      <c r="R26" s="18" t="s">
        <v>3</v>
      </c>
      <c r="S26" s="25">
        <v>55</v>
      </c>
      <c r="T26" s="18" t="s">
        <v>91</v>
      </c>
      <c r="U26" s="18">
        <v>129</v>
      </c>
      <c r="V26" s="19" t="s">
        <v>57</v>
      </c>
      <c r="W26" s="18" t="s">
        <v>11</v>
      </c>
      <c r="X26" s="25">
        <v>8</v>
      </c>
      <c r="Y26" s="18" t="s">
        <v>57</v>
      </c>
      <c r="Z26" s="18" t="s">
        <v>57</v>
      </c>
      <c r="AA26" s="18" t="s">
        <v>187</v>
      </c>
      <c r="AB26" s="18" t="s">
        <v>85</v>
      </c>
      <c r="AC26" s="18">
        <v>11</v>
      </c>
      <c r="AD26" s="18" t="s">
        <v>187</v>
      </c>
      <c r="AE26" s="18" t="s">
        <v>187</v>
      </c>
      <c r="AF26" s="18" t="s">
        <v>187</v>
      </c>
      <c r="AG26" s="18" t="s">
        <v>3</v>
      </c>
      <c r="AH26" s="18" t="s">
        <v>188</v>
      </c>
      <c r="AI26" s="18" t="s">
        <v>3</v>
      </c>
      <c r="AJ26" s="18" t="s">
        <v>57</v>
      </c>
      <c r="AK26" s="18" t="s">
        <v>3</v>
      </c>
      <c r="AL26" s="18" t="s">
        <v>57</v>
      </c>
      <c r="AM26" s="18" t="s">
        <v>3</v>
      </c>
      <c r="AN26" s="18" t="s">
        <v>57</v>
      </c>
      <c r="AO26" s="18" t="s">
        <v>93</v>
      </c>
      <c r="AP26" s="18" t="s">
        <v>57</v>
      </c>
      <c r="AQ26" s="18" t="s">
        <v>57</v>
      </c>
      <c r="AR26" s="18" t="s">
        <v>244</v>
      </c>
      <c r="AS26" s="18" t="s">
        <v>244</v>
      </c>
      <c r="AT26" s="18" t="s">
        <v>244</v>
      </c>
      <c r="AU26" s="18" t="s">
        <v>244</v>
      </c>
      <c r="AV26" s="18" t="s">
        <v>11</v>
      </c>
      <c r="AW26" s="18" t="s">
        <v>51</v>
      </c>
      <c r="AX26" s="18" t="s">
        <v>50</v>
      </c>
      <c r="AY26" s="18" t="s">
        <v>11</v>
      </c>
      <c r="AZ26" s="18">
        <v>0.23</v>
      </c>
    </row>
    <row r="27" spans="1:52" x14ac:dyDescent="0.2">
      <c r="A27" t="s">
        <v>112</v>
      </c>
      <c r="B27" s="18" t="s">
        <v>93</v>
      </c>
      <c r="C27" s="18" t="s">
        <v>48</v>
      </c>
      <c r="D27" s="18" t="s">
        <v>2</v>
      </c>
      <c r="E27" s="18" t="s">
        <v>5</v>
      </c>
      <c r="F27" s="18" t="s">
        <v>62</v>
      </c>
      <c r="G27" s="18" t="s">
        <v>239</v>
      </c>
      <c r="H27" s="18" t="s">
        <v>3</v>
      </c>
      <c r="I27" s="18" t="s">
        <v>3</v>
      </c>
      <c r="J27" s="18" t="s">
        <v>3</v>
      </c>
      <c r="K27" s="18" t="s">
        <v>3</v>
      </c>
      <c r="L27" s="18">
        <v>13</v>
      </c>
      <c r="M27" s="18" t="s">
        <v>3</v>
      </c>
      <c r="N27" s="18">
        <v>7.0000000000000001E-3</v>
      </c>
      <c r="O27" s="18">
        <v>0</v>
      </c>
      <c r="P27" s="18">
        <v>7.0000000000000001E-3</v>
      </c>
      <c r="Q27" s="18">
        <v>3.5000000000000003E-2</v>
      </c>
      <c r="R27" s="18" t="s">
        <v>3</v>
      </c>
      <c r="S27" s="25">
        <v>55</v>
      </c>
      <c r="T27" s="18" t="s">
        <v>91</v>
      </c>
      <c r="U27" s="18">
        <v>136</v>
      </c>
      <c r="V27" s="19" t="s">
        <v>57</v>
      </c>
      <c r="W27" s="18" t="s">
        <v>11</v>
      </c>
      <c r="X27" s="25">
        <v>8</v>
      </c>
      <c r="Y27" s="18" t="s">
        <v>57</v>
      </c>
      <c r="Z27" s="18" t="s">
        <v>57</v>
      </c>
      <c r="AA27" s="18" t="s">
        <v>187</v>
      </c>
      <c r="AB27" s="18" t="s">
        <v>85</v>
      </c>
      <c r="AC27" s="18">
        <v>13</v>
      </c>
      <c r="AD27" s="18" t="s">
        <v>187</v>
      </c>
      <c r="AE27" s="18" t="s">
        <v>187</v>
      </c>
      <c r="AF27" s="18" t="s">
        <v>187</v>
      </c>
      <c r="AG27" s="18" t="s">
        <v>3</v>
      </c>
      <c r="AH27" s="18" t="s">
        <v>188</v>
      </c>
      <c r="AI27" s="18" t="s">
        <v>3</v>
      </c>
      <c r="AJ27" s="18" t="s">
        <v>57</v>
      </c>
      <c r="AK27" s="18" t="s">
        <v>3</v>
      </c>
      <c r="AL27" s="18" t="s">
        <v>57</v>
      </c>
      <c r="AM27" s="18" t="s">
        <v>3</v>
      </c>
      <c r="AN27" s="18" t="s">
        <v>57</v>
      </c>
      <c r="AO27" s="18" t="s">
        <v>93</v>
      </c>
      <c r="AP27" s="18" t="s">
        <v>57</v>
      </c>
      <c r="AQ27" s="18" t="s">
        <v>57</v>
      </c>
      <c r="AR27" s="18" t="s">
        <v>244</v>
      </c>
      <c r="AS27" s="18" t="s">
        <v>244</v>
      </c>
      <c r="AT27" s="18" t="s">
        <v>244</v>
      </c>
      <c r="AU27" s="18" t="s">
        <v>244</v>
      </c>
      <c r="AV27" s="18" t="s">
        <v>11</v>
      </c>
      <c r="AW27" s="18" t="s">
        <v>51</v>
      </c>
      <c r="AX27" s="18" t="s">
        <v>50</v>
      </c>
      <c r="AY27" s="18" t="s">
        <v>11</v>
      </c>
      <c r="AZ27" s="18">
        <v>0.23</v>
      </c>
    </row>
    <row r="28" spans="1:52" x14ac:dyDescent="0.2">
      <c r="A28" t="s">
        <v>113</v>
      </c>
      <c r="B28" s="18" t="s">
        <v>93</v>
      </c>
      <c r="C28" s="18" t="s">
        <v>48</v>
      </c>
      <c r="D28" s="18" t="s">
        <v>2</v>
      </c>
      <c r="E28" s="18" t="s">
        <v>5</v>
      </c>
      <c r="F28" s="18" t="s">
        <v>62</v>
      </c>
      <c r="G28" s="18" t="s">
        <v>239</v>
      </c>
      <c r="H28" s="18" t="s">
        <v>3</v>
      </c>
      <c r="I28" s="18" t="s">
        <v>3</v>
      </c>
      <c r="J28" s="18" t="s">
        <v>3</v>
      </c>
      <c r="K28" s="18" t="s">
        <v>3</v>
      </c>
      <c r="L28" s="18">
        <v>13</v>
      </c>
      <c r="M28" s="18" t="s">
        <v>3</v>
      </c>
      <c r="N28" s="18">
        <v>2.5999999999999999E-2</v>
      </c>
      <c r="O28" s="18">
        <v>0</v>
      </c>
      <c r="P28" s="18">
        <v>2.5999999999999999E-2</v>
      </c>
      <c r="Q28" s="18">
        <v>5.2999999999999999E-2</v>
      </c>
      <c r="R28" s="18" t="s">
        <v>3</v>
      </c>
      <c r="S28" s="25">
        <v>55</v>
      </c>
      <c r="T28" s="18" t="s">
        <v>91</v>
      </c>
      <c r="U28" s="18">
        <v>132</v>
      </c>
      <c r="V28" s="19" t="s">
        <v>57</v>
      </c>
      <c r="W28" s="18" t="s">
        <v>11</v>
      </c>
      <c r="X28" s="25">
        <v>8</v>
      </c>
      <c r="Y28" s="18" t="s">
        <v>57</v>
      </c>
      <c r="Z28" s="18" t="s">
        <v>57</v>
      </c>
      <c r="AA28" s="18" t="s">
        <v>187</v>
      </c>
      <c r="AB28" s="18" t="s">
        <v>85</v>
      </c>
      <c r="AC28" s="18">
        <v>13</v>
      </c>
      <c r="AD28" s="18" t="s">
        <v>187</v>
      </c>
      <c r="AE28" s="18" t="s">
        <v>187</v>
      </c>
      <c r="AF28" s="18" t="s">
        <v>187</v>
      </c>
      <c r="AG28" s="18" t="s">
        <v>3</v>
      </c>
      <c r="AH28" s="18" t="s">
        <v>188</v>
      </c>
      <c r="AI28" s="18" t="s">
        <v>3</v>
      </c>
      <c r="AJ28" s="18" t="s">
        <v>57</v>
      </c>
      <c r="AK28" s="18" t="s">
        <v>3</v>
      </c>
      <c r="AL28" s="18" t="s">
        <v>57</v>
      </c>
      <c r="AM28" s="18" t="s">
        <v>3</v>
      </c>
      <c r="AN28" s="18" t="s">
        <v>57</v>
      </c>
      <c r="AO28" s="18" t="s">
        <v>93</v>
      </c>
      <c r="AP28" s="18" t="s">
        <v>57</v>
      </c>
      <c r="AQ28" s="18" t="s">
        <v>57</v>
      </c>
      <c r="AR28" s="18" t="s">
        <v>244</v>
      </c>
      <c r="AS28" s="18" t="s">
        <v>244</v>
      </c>
      <c r="AT28" s="18" t="s">
        <v>244</v>
      </c>
      <c r="AU28" s="18" t="s">
        <v>244</v>
      </c>
      <c r="AV28" s="18" t="s">
        <v>11</v>
      </c>
      <c r="AW28" s="18" t="s">
        <v>51</v>
      </c>
      <c r="AX28" s="18" t="s">
        <v>50</v>
      </c>
      <c r="AY28" s="18" t="s">
        <v>11</v>
      </c>
      <c r="AZ28" s="18">
        <v>0.23</v>
      </c>
    </row>
    <row r="29" spans="1:52" x14ac:dyDescent="0.2">
      <c r="A29" t="s">
        <v>114</v>
      </c>
      <c r="B29" s="18" t="s">
        <v>93</v>
      </c>
      <c r="C29" s="18" t="s">
        <v>48</v>
      </c>
      <c r="D29" s="18" t="s">
        <v>2</v>
      </c>
      <c r="E29" s="18" t="s">
        <v>5</v>
      </c>
      <c r="F29" s="18" t="s">
        <v>62</v>
      </c>
      <c r="G29" s="18" t="s">
        <v>239</v>
      </c>
      <c r="H29" s="18" t="s">
        <v>3</v>
      </c>
      <c r="I29" s="18" t="s">
        <v>3</v>
      </c>
      <c r="J29" s="18" t="s">
        <v>3</v>
      </c>
      <c r="K29" s="18" t="s">
        <v>3</v>
      </c>
      <c r="L29" s="18">
        <v>15</v>
      </c>
      <c r="M29" s="18" t="s">
        <v>3</v>
      </c>
      <c r="N29" s="18">
        <v>7.0000000000000001E-3</v>
      </c>
      <c r="O29" s="18">
        <v>0</v>
      </c>
      <c r="P29" s="18">
        <v>7.0000000000000001E-3</v>
      </c>
      <c r="Q29" s="18">
        <v>3.5000000000000003E-2</v>
      </c>
      <c r="R29" s="18" t="s">
        <v>3</v>
      </c>
      <c r="S29" s="25">
        <v>55</v>
      </c>
      <c r="T29" s="18" t="s">
        <v>91</v>
      </c>
      <c r="U29" s="18">
        <v>136</v>
      </c>
      <c r="V29" s="19" t="s">
        <v>57</v>
      </c>
      <c r="W29" s="18" t="s">
        <v>11</v>
      </c>
      <c r="X29" s="25">
        <v>8</v>
      </c>
      <c r="Y29" s="18" t="s">
        <v>57</v>
      </c>
      <c r="Z29" s="18" t="s">
        <v>57</v>
      </c>
      <c r="AA29" s="18" t="s">
        <v>187</v>
      </c>
      <c r="AB29" s="18" t="s">
        <v>85</v>
      </c>
      <c r="AC29" s="18">
        <v>15</v>
      </c>
      <c r="AD29" s="18" t="s">
        <v>187</v>
      </c>
      <c r="AE29" s="18" t="s">
        <v>187</v>
      </c>
      <c r="AF29" s="18" t="s">
        <v>187</v>
      </c>
      <c r="AG29" s="18" t="s">
        <v>3</v>
      </c>
      <c r="AH29" s="18" t="s">
        <v>188</v>
      </c>
      <c r="AI29" s="18" t="s">
        <v>3</v>
      </c>
      <c r="AJ29" s="18" t="s">
        <v>57</v>
      </c>
      <c r="AK29" s="18" t="s">
        <v>3</v>
      </c>
      <c r="AL29" s="18" t="s">
        <v>57</v>
      </c>
      <c r="AM29" s="18" t="s">
        <v>3</v>
      </c>
      <c r="AN29" s="18" t="s">
        <v>57</v>
      </c>
      <c r="AO29" s="18" t="s">
        <v>93</v>
      </c>
      <c r="AP29" s="18" t="s">
        <v>57</v>
      </c>
      <c r="AQ29" s="18" t="s">
        <v>57</v>
      </c>
      <c r="AR29" s="18" t="s">
        <v>244</v>
      </c>
      <c r="AS29" s="18" t="s">
        <v>244</v>
      </c>
      <c r="AT29" s="18" t="s">
        <v>244</v>
      </c>
      <c r="AU29" s="18" t="s">
        <v>244</v>
      </c>
      <c r="AV29" s="18" t="s">
        <v>11</v>
      </c>
      <c r="AW29" s="18" t="s">
        <v>51</v>
      </c>
      <c r="AX29" s="18" t="s">
        <v>50</v>
      </c>
      <c r="AY29" s="18" t="s">
        <v>11</v>
      </c>
      <c r="AZ29" s="18">
        <v>0.23</v>
      </c>
    </row>
    <row r="30" spans="1:52" x14ac:dyDescent="0.2">
      <c r="A30" t="s">
        <v>115</v>
      </c>
      <c r="B30" s="18" t="s">
        <v>93</v>
      </c>
      <c r="C30" s="18" t="s">
        <v>48</v>
      </c>
      <c r="D30" s="18" t="s">
        <v>2</v>
      </c>
      <c r="E30" s="18" t="s">
        <v>5</v>
      </c>
      <c r="F30" s="18" t="s">
        <v>62</v>
      </c>
      <c r="G30" s="18" t="s">
        <v>239</v>
      </c>
      <c r="H30" s="18" t="s">
        <v>3</v>
      </c>
      <c r="I30" s="18" t="s">
        <v>3</v>
      </c>
      <c r="J30" s="18" t="s">
        <v>3</v>
      </c>
      <c r="K30" s="18" t="s">
        <v>3</v>
      </c>
      <c r="L30" s="18">
        <v>15</v>
      </c>
      <c r="M30" s="18" t="s">
        <v>3</v>
      </c>
      <c r="N30" s="18">
        <v>2.5999999999999999E-2</v>
      </c>
      <c r="O30" s="18">
        <v>0</v>
      </c>
      <c r="P30" s="18">
        <v>2.5999999999999999E-2</v>
      </c>
      <c r="Q30" s="18">
        <v>5.2999999999999999E-2</v>
      </c>
      <c r="R30" s="18" t="s">
        <v>3</v>
      </c>
      <c r="S30" s="25">
        <v>55</v>
      </c>
      <c r="T30" s="18" t="s">
        <v>91</v>
      </c>
      <c r="U30" s="18">
        <v>132</v>
      </c>
      <c r="V30" s="19" t="s">
        <v>57</v>
      </c>
      <c r="W30" s="18" t="s">
        <v>11</v>
      </c>
      <c r="X30" s="25">
        <v>8</v>
      </c>
      <c r="Y30" s="18" t="s">
        <v>57</v>
      </c>
      <c r="Z30" s="18" t="s">
        <v>57</v>
      </c>
      <c r="AA30" s="18" t="s">
        <v>187</v>
      </c>
      <c r="AB30" s="18" t="s">
        <v>85</v>
      </c>
      <c r="AC30" s="18">
        <v>15</v>
      </c>
      <c r="AD30" s="18" t="s">
        <v>187</v>
      </c>
      <c r="AE30" s="18" t="s">
        <v>187</v>
      </c>
      <c r="AF30" s="18" t="s">
        <v>187</v>
      </c>
      <c r="AG30" s="18" t="s">
        <v>3</v>
      </c>
      <c r="AH30" s="18" t="s">
        <v>188</v>
      </c>
      <c r="AI30" s="18" t="s">
        <v>3</v>
      </c>
      <c r="AJ30" s="18" t="s">
        <v>57</v>
      </c>
      <c r="AK30" s="18" t="s">
        <v>3</v>
      </c>
      <c r="AL30" s="18" t="s">
        <v>57</v>
      </c>
      <c r="AM30" s="18" t="s">
        <v>3</v>
      </c>
      <c r="AN30" s="18" t="s">
        <v>57</v>
      </c>
      <c r="AO30" s="18" t="s">
        <v>93</v>
      </c>
      <c r="AP30" s="18" t="s">
        <v>57</v>
      </c>
      <c r="AQ30" s="18" t="s">
        <v>57</v>
      </c>
      <c r="AR30" s="18" t="s">
        <v>244</v>
      </c>
      <c r="AS30" s="18" t="s">
        <v>244</v>
      </c>
      <c r="AT30" s="18" t="s">
        <v>244</v>
      </c>
      <c r="AU30" s="18" t="s">
        <v>244</v>
      </c>
      <c r="AV30" s="18" t="s">
        <v>11</v>
      </c>
      <c r="AW30" s="18" t="s">
        <v>51</v>
      </c>
      <c r="AX30" s="18" t="s">
        <v>50</v>
      </c>
      <c r="AY30" s="18" t="s">
        <v>11</v>
      </c>
      <c r="AZ30" s="18">
        <v>0.23</v>
      </c>
    </row>
    <row r="31" spans="1:52" x14ac:dyDescent="0.2">
      <c r="A31" t="s">
        <v>116</v>
      </c>
      <c r="B31" s="18" t="s">
        <v>93</v>
      </c>
      <c r="C31" s="18" t="s">
        <v>48</v>
      </c>
      <c r="D31" s="18" t="s">
        <v>2</v>
      </c>
      <c r="E31" s="18" t="s">
        <v>5</v>
      </c>
      <c r="F31" s="18" t="s">
        <v>62</v>
      </c>
      <c r="G31" s="18" t="s">
        <v>239</v>
      </c>
      <c r="H31" s="18" t="s">
        <v>3</v>
      </c>
      <c r="I31" s="18" t="s">
        <v>3</v>
      </c>
      <c r="J31" s="18" t="s">
        <v>3</v>
      </c>
      <c r="K31" s="18" t="s">
        <v>3</v>
      </c>
      <c r="L31" s="18">
        <v>2</v>
      </c>
      <c r="M31" s="18" t="s">
        <v>3</v>
      </c>
      <c r="N31" s="18">
        <v>1.0999999999999999E-2</v>
      </c>
      <c r="O31" s="18">
        <v>5.0999999999999997E-2</v>
      </c>
      <c r="P31" s="18">
        <v>1.0999999999999999E-2</v>
      </c>
      <c r="Q31" s="18">
        <v>0.1</v>
      </c>
      <c r="R31" s="18" t="s">
        <v>3</v>
      </c>
      <c r="S31" s="25">
        <v>55</v>
      </c>
      <c r="T31" s="18" t="s">
        <v>91</v>
      </c>
      <c r="U31" s="18">
        <v>123</v>
      </c>
      <c r="V31" s="19" t="s">
        <v>57</v>
      </c>
      <c r="W31" s="18" t="s">
        <v>11</v>
      </c>
      <c r="X31" s="25">
        <v>8</v>
      </c>
      <c r="Y31" s="18" t="s">
        <v>57</v>
      </c>
      <c r="Z31" s="18" t="s">
        <v>57</v>
      </c>
      <c r="AA31" s="18" t="s">
        <v>52</v>
      </c>
      <c r="AB31" s="18" t="s">
        <v>85</v>
      </c>
      <c r="AC31" s="18">
        <v>2</v>
      </c>
      <c r="AD31" s="18" t="s">
        <v>11</v>
      </c>
      <c r="AE31" s="18" t="s">
        <v>86</v>
      </c>
      <c r="AF31" t="s">
        <v>57</v>
      </c>
      <c r="AG31" s="18" t="s">
        <v>57</v>
      </c>
      <c r="AH31" s="18" t="s">
        <v>57</v>
      </c>
      <c r="AI31" s="18" t="s">
        <v>11</v>
      </c>
      <c r="AJ31" s="18" t="s">
        <v>18</v>
      </c>
      <c r="AK31" s="18" t="s">
        <v>11</v>
      </c>
      <c r="AL31" s="25">
        <v>62</v>
      </c>
      <c r="AM31" s="18" t="s">
        <v>3</v>
      </c>
      <c r="AN31" s="18" t="s">
        <v>11</v>
      </c>
      <c r="AO31" s="18" t="s">
        <v>93</v>
      </c>
      <c r="AP31" s="18" t="s">
        <v>57</v>
      </c>
      <c r="AQ31" s="18" t="s">
        <v>57</v>
      </c>
      <c r="AR31" s="18" t="s">
        <v>244</v>
      </c>
      <c r="AS31" s="18" t="s">
        <v>244</v>
      </c>
      <c r="AT31" s="18" t="s">
        <v>244</v>
      </c>
      <c r="AU31" s="18" t="s">
        <v>244</v>
      </c>
      <c r="AV31" s="18" t="s">
        <v>11</v>
      </c>
      <c r="AW31" s="18" t="s">
        <v>49</v>
      </c>
      <c r="AX31" s="18" t="s">
        <v>50</v>
      </c>
      <c r="AY31" s="18" t="s">
        <v>11</v>
      </c>
      <c r="AZ31" s="18">
        <v>0.23</v>
      </c>
    </row>
    <row r="32" spans="1:52" x14ac:dyDescent="0.2">
      <c r="A32" t="s">
        <v>117</v>
      </c>
      <c r="B32" s="18" t="s">
        <v>93</v>
      </c>
      <c r="C32" s="18" t="s">
        <v>48</v>
      </c>
      <c r="D32" s="18" t="s">
        <v>2</v>
      </c>
      <c r="E32" s="18" t="s">
        <v>5</v>
      </c>
      <c r="F32" s="18" t="s">
        <v>62</v>
      </c>
      <c r="G32" s="18" t="s">
        <v>239</v>
      </c>
      <c r="H32" s="18" t="s">
        <v>3</v>
      </c>
      <c r="I32" s="18" t="s">
        <v>3</v>
      </c>
      <c r="J32" s="18" t="s">
        <v>3</v>
      </c>
      <c r="K32" s="18" t="s">
        <v>3</v>
      </c>
      <c r="L32" s="18">
        <v>4</v>
      </c>
      <c r="M32" s="18" t="s">
        <v>3</v>
      </c>
      <c r="N32" s="18">
        <v>1.7000000000000001E-2</v>
      </c>
      <c r="O32" s="18">
        <v>0</v>
      </c>
      <c r="P32" s="18">
        <v>1.7000000000000001E-2</v>
      </c>
      <c r="Q32" s="18">
        <v>1.6E-2</v>
      </c>
      <c r="R32" s="18" t="s">
        <v>3</v>
      </c>
      <c r="S32" s="25">
        <v>55</v>
      </c>
      <c r="T32" s="18" t="s">
        <v>91</v>
      </c>
      <c r="U32" s="18">
        <v>124</v>
      </c>
      <c r="V32" s="19" t="s">
        <v>57</v>
      </c>
      <c r="W32" s="18" t="s">
        <v>11</v>
      </c>
      <c r="X32" s="25">
        <v>8</v>
      </c>
      <c r="Y32" s="18" t="s">
        <v>57</v>
      </c>
      <c r="Z32" s="18" t="s">
        <v>57</v>
      </c>
      <c r="AA32" s="18" t="s">
        <v>52</v>
      </c>
      <c r="AB32" s="18" t="s">
        <v>85</v>
      </c>
      <c r="AC32" s="18">
        <v>4</v>
      </c>
      <c r="AD32" s="18" t="s">
        <v>11</v>
      </c>
      <c r="AE32" s="18" t="s">
        <v>86</v>
      </c>
      <c r="AF32" t="s">
        <v>57</v>
      </c>
      <c r="AG32" s="18" t="s">
        <v>57</v>
      </c>
      <c r="AH32" s="18" t="s">
        <v>57</v>
      </c>
      <c r="AI32" s="18" t="s">
        <v>11</v>
      </c>
      <c r="AJ32" s="18" t="s">
        <v>18</v>
      </c>
      <c r="AK32" s="18" t="s">
        <v>11</v>
      </c>
      <c r="AL32" s="25">
        <v>121</v>
      </c>
      <c r="AM32" s="18" t="s">
        <v>3</v>
      </c>
      <c r="AN32" s="18" t="s">
        <v>11</v>
      </c>
      <c r="AO32" s="18" t="s">
        <v>93</v>
      </c>
      <c r="AP32" s="18" t="s">
        <v>57</v>
      </c>
      <c r="AQ32" s="18" t="s">
        <v>57</v>
      </c>
      <c r="AR32" s="18" t="s">
        <v>244</v>
      </c>
      <c r="AS32" s="18" t="s">
        <v>244</v>
      </c>
      <c r="AT32" s="18" t="s">
        <v>244</v>
      </c>
      <c r="AU32" s="18" t="s">
        <v>244</v>
      </c>
      <c r="AV32" s="18" t="s">
        <v>11</v>
      </c>
      <c r="AW32" s="18" t="s">
        <v>49</v>
      </c>
      <c r="AX32" s="18" t="s">
        <v>50</v>
      </c>
      <c r="AY32" s="18" t="s">
        <v>11</v>
      </c>
      <c r="AZ32" s="18">
        <v>0.23</v>
      </c>
    </row>
    <row r="33" spans="1:52" x14ac:dyDescent="0.2">
      <c r="A33" t="s">
        <v>118</v>
      </c>
      <c r="B33" s="18" t="s">
        <v>93</v>
      </c>
      <c r="C33" s="18" t="s">
        <v>48</v>
      </c>
      <c r="D33" s="18" t="s">
        <v>2</v>
      </c>
      <c r="E33" s="18" t="s">
        <v>5</v>
      </c>
      <c r="F33" s="18" t="s">
        <v>62</v>
      </c>
      <c r="G33" s="18" t="s">
        <v>239</v>
      </c>
      <c r="H33" s="18" t="s">
        <v>3</v>
      </c>
      <c r="I33" s="18" t="s">
        <v>3</v>
      </c>
      <c r="J33" s="18" t="s">
        <v>3</v>
      </c>
      <c r="K33" s="18" t="s">
        <v>3</v>
      </c>
      <c r="L33" s="18">
        <v>6</v>
      </c>
      <c r="M33" s="18" t="s">
        <v>3</v>
      </c>
      <c r="N33" s="18">
        <v>1.7000000000000001E-2</v>
      </c>
      <c r="O33" s="18">
        <v>0</v>
      </c>
      <c r="P33" s="18">
        <v>1.7000000000000001E-2</v>
      </c>
      <c r="Q33" s="18">
        <v>1.6E-2</v>
      </c>
      <c r="R33" s="18" t="s">
        <v>3</v>
      </c>
      <c r="S33" s="25">
        <v>55</v>
      </c>
      <c r="T33" s="18" t="s">
        <v>91</v>
      </c>
      <c r="U33" s="18">
        <v>123</v>
      </c>
      <c r="V33" s="19" t="s">
        <v>57</v>
      </c>
      <c r="W33" s="18" t="s">
        <v>11</v>
      </c>
      <c r="X33" s="25">
        <v>8</v>
      </c>
      <c r="Y33" s="18" t="s">
        <v>57</v>
      </c>
      <c r="Z33" s="18" t="s">
        <v>57</v>
      </c>
      <c r="AA33" s="18" t="s">
        <v>52</v>
      </c>
      <c r="AB33" s="18" t="s">
        <v>85</v>
      </c>
      <c r="AC33" s="18">
        <v>6</v>
      </c>
      <c r="AD33" s="18" t="s">
        <v>11</v>
      </c>
      <c r="AE33" s="18" t="s">
        <v>86</v>
      </c>
      <c r="AF33" t="s">
        <v>57</v>
      </c>
      <c r="AG33" s="18" t="s">
        <v>57</v>
      </c>
      <c r="AH33" s="18" t="s">
        <v>57</v>
      </c>
      <c r="AI33" s="18" t="s">
        <v>11</v>
      </c>
      <c r="AJ33" s="18" t="s">
        <v>18</v>
      </c>
      <c r="AK33" s="18" t="s">
        <v>11</v>
      </c>
      <c r="AL33" s="25">
        <v>121</v>
      </c>
      <c r="AM33" s="18" t="s">
        <v>3</v>
      </c>
      <c r="AN33" s="18" t="s">
        <v>11</v>
      </c>
      <c r="AO33" s="18" t="s">
        <v>93</v>
      </c>
      <c r="AP33" s="18" t="s">
        <v>57</v>
      </c>
      <c r="AQ33" s="18" t="s">
        <v>57</v>
      </c>
      <c r="AR33" s="18" t="s">
        <v>244</v>
      </c>
      <c r="AS33" s="18" t="s">
        <v>244</v>
      </c>
      <c r="AT33" s="18" t="s">
        <v>244</v>
      </c>
      <c r="AU33" s="18" t="s">
        <v>244</v>
      </c>
      <c r="AV33" s="18" t="s">
        <v>11</v>
      </c>
      <c r="AW33" s="18" t="s">
        <v>49</v>
      </c>
      <c r="AX33" s="18" t="s">
        <v>50</v>
      </c>
      <c r="AY33" s="18" t="s">
        <v>11</v>
      </c>
      <c r="AZ33" s="18">
        <v>0.23</v>
      </c>
    </row>
    <row r="34" spans="1:52" x14ac:dyDescent="0.2">
      <c r="A34" t="s">
        <v>119</v>
      </c>
      <c r="B34" s="18" t="s">
        <v>93</v>
      </c>
      <c r="C34" s="18" t="s">
        <v>48</v>
      </c>
      <c r="D34" s="18" t="s">
        <v>2</v>
      </c>
      <c r="E34" s="18" t="s">
        <v>5</v>
      </c>
      <c r="F34" s="18" t="s">
        <v>62</v>
      </c>
      <c r="G34" s="18" t="s">
        <v>239</v>
      </c>
      <c r="H34" s="18" t="s">
        <v>3</v>
      </c>
      <c r="I34" s="18" t="s">
        <v>3</v>
      </c>
      <c r="J34" s="18" t="s">
        <v>3</v>
      </c>
      <c r="K34" s="18" t="s">
        <v>3</v>
      </c>
      <c r="L34" s="18">
        <v>8</v>
      </c>
      <c r="M34" s="18" t="s">
        <v>3</v>
      </c>
      <c r="N34" s="18">
        <v>1.2999999999999999E-2</v>
      </c>
      <c r="O34" s="18">
        <v>0</v>
      </c>
      <c r="P34" s="18">
        <v>1.2999999999999999E-2</v>
      </c>
      <c r="Q34" s="18">
        <v>1.7000000000000001E-2</v>
      </c>
      <c r="R34" s="18" t="s">
        <v>3</v>
      </c>
      <c r="S34" s="25">
        <v>55</v>
      </c>
      <c r="T34" s="18" t="s">
        <v>91</v>
      </c>
      <c r="U34" s="18">
        <v>134</v>
      </c>
      <c r="V34" s="19" t="s">
        <v>57</v>
      </c>
      <c r="W34" s="18" t="s">
        <v>11</v>
      </c>
      <c r="X34" s="25">
        <v>8</v>
      </c>
      <c r="Y34" s="18" t="s">
        <v>57</v>
      </c>
      <c r="Z34" s="18" t="s">
        <v>57</v>
      </c>
      <c r="AA34" s="18" t="s">
        <v>52</v>
      </c>
      <c r="AB34" s="18" t="s">
        <v>85</v>
      </c>
      <c r="AC34" s="18">
        <v>8</v>
      </c>
      <c r="AD34" s="18" t="s">
        <v>11</v>
      </c>
      <c r="AE34" s="18" t="s">
        <v>86</v>
      </c>
      <c r="AF34" t="s">
        <v>57</v>
      </c>
      <c r="AG34" s="18" t="s">
        <v>57</v>
      </c>
      <c r="AH34" s="18" t="s">
        <v>57</v>
      </c>
      <c r="AI34" s="18" t="s">
        <v>11</v>
      </c>
      <c r="AJ34" s="18" t="s">
        <v>18</v>
      </c>
      <c r="AK34" s="18" t="s">
        <v>11</v>
      </c>
      <c r="AL34" s="25">
        <v>121</v>
      </c>
      <c r="AM34" s="18" t="s">
        <v>3</v>
      </c>
      <c r="AN34" s="18" t="s">
        <v>11</v>
      </c>
      <c r="AO34" s="18" t="s">
        <v>93</v>
      </c>
      <c r="AP34" s="18" t="s">
        <v>57</v>
      </c>
      <c r="AQ34" s="18" t="s">
        <v>57</v>
      </c>
      <c r="AR34" s="18" t="s">
        <v>244</v>
      </c>
      <c r="AS34" s="18" t="s">
        <v>244</v>
      </c>
      <c r="AT34" s="18" t="s">
        <v>244</v>
      </c>
      <c r="AU34" s="18" t="s">
        <v>244</v>
      </c>
      <c r="AV34" s="18" t="s">
        <v>11</v>
      </c>
      <c r="AW34" s="18" t="s">
        <v>49</v>
      </c>
      <c r="AX34" s="18" t="s">
        <v>50</v>
      </c>
      <c r="AY34" s="18" t="s">
        <v>11</v>
      </c>
      <c r="AZ34" s="18">
        <v>0.23</v>
      </c>
    </row>
    <row r="35" spans="1:52" x14ac:dyDescent="0.2">
      <c r="A35" t="s">
        <v>120</v>
      </c>
      <c r="B35" s="18" t="s">
        <v>93</v>
      </c>
      <c r="C35" s="18" t="s">
        <v>48</v>
      </c>
      <c r="D35" s="18" t="s">
        <v>2</v>
      </c>
      <c r="E35" s="18" t="s">
        <v>5</v>
      </c>
      <c r="F35" s="18" t="s">
        <v>62</v>
      </c>
      <c r="G35" s="18" t="s">
        <v>239</v>
      </c>
      <c r="H35" s="18" t="s">
        <v>3</v>
      </c>
      <c r="I35" s="18" t="s">
        <v>3</v>
      </c>
      <c r="J35" s="18" t="s">
        <v>3</v>
      </c>
      <c r="K35" s="18" t="s">
        <v>3</v>
      </c>
      <c r="L35" s="18">
        <v>11</v>
      </c>
      <c r="M35" s="18" t="s">
        <v>3</v>
      </c>
      <c r="N35" s="18">
        <v>7.0000000000000001E-3</v>
      </c>
      <c r="O35" s="18">
        <v>0</v>
      </c>
      <c r="P35" s="18">
        <v>7.0000000000000001E-3</v>
      </c>
      <c r="Q35" s="18">
        <v>3.5000000000000003E-2</v>
      </c>
      <c r="R35" s="18" t="s">
        <v>3</v>
      </c>
      <c r="S35" s="25">
        <v>55</v>
      </c>
      <c r="T35" s="18" t="s">
        <v>91</v>
      </c>
      <c r="U35" s="18">
        <v>131</v>
      </c>
      <c r="V35" s="19" t="s">
        <v>57</v>
      </c>
      <c r="W35" s="18" t="s">
        <v>11</v>
      </c>
      <c r="X35" s="25">
        <v>8</v>
      </c>
      <c r="Y35" s="18" t="s">
        <v>57</v>
      </c>
      <c r="Z35" s="18" t="s">
        <v>57</v>
      </c>
      <c r="AA35" s="18" t="s">
        <v>52</v>
      </c>
      <c r="AB35" s="18" t="s">
        <v>85</v>
      </c>
      <c r="AC35" s="18">
        <v>11</v>
      </c>
      <c r="AD35" s="18" t="s">
        <v>11</v>
      </c>
      <c r="AE35" s="18" t="s">
        <v>86</v>
      </c>
      <c r="AF35" t="s">
        <v>57</v>
      </c>
      <c r="AG35" s="18" t="s">
        <v>57</v>
      </c>
      <c r="AH35" s="18" t="s">
        <v>57</v>
      </c>
      <c r="AI35" s="18" t="s">
        <v>11</v>
      </c>
      <c r="AJ35" s="18" t="s">
        <v>18</v>
      </c>
      <c r="AK35" s="18" t="s">
        <v>11</v>
      </c>
      <c r="AL35" s="25">
        <v>110</v>
      </c>
      <c r="AM35" s="18" t="s">
        <v>3</v>
      </c>
      <c r="AN35" s="18" t="s">
        <v>11</v>
      </c>
      <c r="AO35" s="18" t="s">
        <v>93</v>
      </c>
      <c r="AP35" s="18" t="s">
        <v>57</v>
      </c>
      <c r="AQ35" s="18" t="s">
        <v>57</v>
      </c>
      <c r="AR35" s="18" t="s">
        <v>244</v>
      </c>
      <c r="AS35" s="18" t="s">
        <v>244</v>
      </c>
      <c r="AT35" s="18" t="s">
        <v>244</v>
      </c>
      <c r="AU35" s="18" t="s">
        <v>244</v>
      </c>
      <c r="AV35" s="18" t="s">
        <v>11</v>
      </c>
      <c r="AW35" s="18" t="s">
        <v>51</v>
      </c>
      <c r="AX35" s="18" t="s">
        <v>50</v>
      </c>
      <c r="AY35" s="18" t="s">
        <v>11</v>
      </c>
      <c r="AZ35" s="18">
        <v>0.23</v>
      </c>
    </row>
    <row r="36" spans="1:52" x14ac:dyDescent="0.2">
      <c r="A36" t="s">
        <v>121</v>
      </c>
      <c r="B36" s="18" t="s">
        <v>93</v>
      </c>
      <c r="C36" s="18" t="s">
        <v>48</v>
      </c>
      <c r="D36" s="18" t="s">
        <v>2</v>
      </c>
      <c r="E36" s="18" t="s">
        <v>5</v>
      </c>
      <c r="F36" s="18" t="s">
        <v>62</v>
      </c>
      <c r="G36" s="18" t="s">
        <v>239</v>
      </c>
      <c r="H36" s="18" t="s">
        <v>3</v>
      </c>
      <c r="I36" s="18" t="s">
        <v>3</v>
      </c>
      <c r="J36" s="18" t="s">
        <v>3</v>
      </c>
      <c r="K36" s="18" t="s">
        <v>3</v>
      </c>
      <c r="L36" s="18">
        <v>11</v>
      </c>
      <c r="M36" s="18" t="s">
        <v>3</v>
      </c>
      <c r="N36" s="18">
        <v>2.5999999999999999E-2</v>
      </c>
      <c r="O36" s="18">
        <v>0</v>
      </c>
      <c r="P36" s="18">
        <v>2.5999999999999999E-2</v>
      </c>
      <c r="Q36" s="18">
        <v>5.2999999999999999E-2</v>
      </c>
      <c r="R36" s="18" t="s">
        <v>3</v>
      </c>
      <c r="S36" s="25">
        <v>55</v>
      </c>
      <c r="T36" s="18" t="s">
        <v>91</v>
      </c>
      <c r="U36" s="18">
        <v>129</v>
      </c>
      <c r="V36" s="19" t="s">
        <v>57</v>
      </c>
      <c r="W36" s="18" t="s">
        <v>11</v>
      </c>
      <c r="X36" s="25">
        <v>8</v>
      </c>
      <c r="Y36" s="18" t="s">
        <v>57</v>
      </c>
      <c r="Z36" s="18" t="s">
        <v>57</v>
      </c>
      <c r="AA36" s="18" t="s">
        <v>52</v>
      </c>
      <c r="AB36" s="18" t="s">
        <v>85</v>
      </c>
      <c r="AC36" s="18">
        <v>11</v>
      </c>
      <c r="AD36" s="18" t="s">
        <v>11</v>
      </c>
      <c r="AE36" s="18" t="s">
        <v>86</v>
      </c>
      <c r="AF36" t="s">
        <v>57</v>
      </c>
      <c r="AG36" s="18" t="s">
        <v>57</v>
      </c>
      <c r="AH36" s="18" t="s">
        <v>57</v>
      </c>
      <c r="AI36" s="18" t="s">
        <v>11</v>
      </c>
      <c r="AJ36" s="18" t="s">
        <v>18</v>
      </c>
      <c r="AK36" s="18" t="s">
        <v>11</v>
      </c>
      <c r="AL36" s="25">
        <v>82</v>
      </c>
      <c r="AM36" s="18" t="s">
        <v>3</v>
      </c>
      <c r="AN36" s="18" t="s">
        <v>11</v>
      </c>
      <c r="AO36" s="18" t="s">
        <v>93</v>
      </c>
      <c r="AP36" s="18" t="s">
        <v>57</v>
      </c>
      <c r="AQ36" s="18" t="s">
        <v>57</v>
      </c>
      <c r="AR36" s="18" t="s">
        <v>244</v>
      </c>
      <c r="AS36" s="18" t="s">
        <v>244</v>
      </c>
      <c r="AT36" s="18" t="s">
        <v>244</v>
      </c>
      <c r="AU36" s="18" t="s">
        <v>244</v>
      </c>
      <c r="AV36" s="18" t="s">
        <v>11</v>
      </c>
      <c r="AW36" s="18" t="s">
        <v>51</v>
      </c>
      <c r="AX36" s="18" t="s">
        <v>50</v>
      </c>
      <c r="AY36" s="18" t="s">
        <v>11</v>
      </c>
      <c r="AZ36" s="18">
        <v>0.23</v>
      </c>
    </row>
    <row r="37" spans="1:52" x14ac:dyDescent="0.2">
      <c r="A37" t="s">
        <v>122</v>
      </c>
      <c r="B37" s="18" t="s">
        <v>93</v>
      </c>
      <c r="C37" s="18" t="s">
        <v>48</v>
      </c>
      <c r="D37" s="18" t="s">
        <v>2</v>
      </c>
      <c r="E37" s="18" t="s">
        <v>5</v>
      </c>
      <c r="F37" s="18" t="s">
        <v>62</v>
      </c>
      <c r="G37" s="18" t="s">
        <v>239</v>
      </c>
      <c r="H37" s="18" t="s">
        <v>3</v>
      </c>
      <c r="I37" s="18" t="s">
        <v>3</v>
      </c>
      <c r="J37" s="18" t="s">
        <v>3</v>
      </c>
      <c r="K37" s="18" t="s">
        <v>3</v>
      </c>
      <c r="L37" s="18">
        <v>13</v>
      </c>
      <c r="M37" s="18" t="s">
        <v>3</v>
      </c>
      <c r="N37" s="18">
        <v>7.0000000000000001E-3</v>
      </c>
      <c r="O37" s="18">
        <v>0</v>
      </c>
      <c r="P37" s="18">
        <v>7.0000000000000001E-3</v>
      </c>
      <c r="Q37" s="18">
        <v>3.5000000000000003E-2</v>
      </c>
      <c r="R37" s="18" t="s">
        <v>3</v>
      </c>
      <c r="S37" s="25">
        <v>55</v>
      </c>
      <c r="T37" s="18" t="s">
        <v>91</v>
      </c>
      <c r="U37" s="18">
        <v>136</v>
      </c>
      <c r="V37" s="19" t="s">
        <v>57</v>
      </c>
      <c r="W37" s="18" t="s">
        <v>11</v>
      </c>
      <c r="X37" s="25">
        <v>8</v>
      </c>
      <c r="Y37" s="18" t="s">
        <v>57</v>
      </c>
      <c r="Z37" s="18" t="s">
        <v>57</v>
      </c>
      <c r="AA37" s="18" t="s">
        <v>52</v>
      </c>
      <c r="AB37" s="18" t="s">
        <v>85</v>
      </c>
      <c r="AC37" s="18">
        <v>13</v>
      </c>
      <c r="AD37" s="18" t="s">
        <v>11</v>
      </c>
      <c r="AE37" s="18" t="s">
        <v>86</v>
      </c>
      <c r="AF37" t="s">
        <v>57</v>
      </c>
      <c r="AG37" s="18" t="s">
        <v>57</v>
      </c>
      <c r="AH37" s="18" t="s">
        <v>57</v>
      </c>
      <c r="AI37" s="18" t="s">
        <v>11</v>
      </c>
      <c r="AJ37" s="18" t="s">
        <v>18</v>
      </c>
      <c r="AK37" s="18" t="s">
        <v>11</v>
      </c>
      <c r="AL37" s="25">
        <v>110</v>
      </c>
      <c r="AM37" s="18" t="s">
        <v>3</v>
      </c>
      <c r="AN37" s="18" t="s">
        <v>11</v>
      </c>
      <c r="AO37" s="18" t="s">
        <v>93</v>
      </c>
      <c r="AP37" s="18" t="s">
        <v>57</v>
      </c>
      <c r="AQ37" s="18" t="s">
        <v>57</v>
      </c>
      <c r="AR37" s="18" t="s">
        <v>244</v>
      </c>
      <c r="AS37" s="18" t="s">
        <v>244</v>
      </c>
      <c r="AT37" s="18" t="s">
        <v>244</v>
      </c>
      <c r="AU37" s="18" t="s">
        <v>244</v>
      </c>
      <c r="AV37" s="18" t="s">
        <v>11</v>
      </c>
      <c r="AW37" s="18" t="s">
        <v>51</v>
      </c>
      <c r="AX37" s="18" t="s">
        <v>50</v>
      </c>
      <c r="AY37" s="18" t="s">
        <v>11</v>
      </c>
      <c r="AZ37" s="18">
        <v>0.23</v>
      </c>
    </row>
    <row r="38" spans="1:52" x14ac:dyDescent="0.2">
      <c r="A38" t="s">
        <v>123</v>
      </c>
      <c r="B38" s="18" t="s">
        <v>93</v>
      </c>
      <c r="C38" s="18" t="s">
        <v>48</v>
      </c>
      <c r="D38" s="18" t="s">
        <v>2</v>
      </c>
      <c r="E38" s="18" t="s">
        <v>5</v>
      </c>
      <c r="F38" s="18" t="s">
        <v>62</v>
      </c>
      <c r="G38" s="18" t="s">
        <v>239</v>
      </c>
      <c r="H38" s="18" t="s">
        <v>3</v>
      </c>
      <c r="I38" s="18" t="s">
        <v>3</v>
      </c>
      <c r="J38" s="18" t="s">
        <v>3</v>
      </c>
      <c r="K38" s="18" t="s">
        <v>3</v>
      </c>
      <c r="L38" s="18">
        <v>13</v>
      </c>
      <c r="M38" s="18" t="s">
        <v>3</v>
      </c>
      <c r="N38" s="18">
        <v>2.5999999999999999E-2</v>
      </c>
      <c r="O38" s="18">
        <v>0</v>
      </c>
      <c r="P38" s="18">
        <v>2.5999999999999999E-2</v>
      </c>
      <c r="Q38" s="18">
        <v>5.2999999999999999E-2</v>
      </c>
      <c r="R38" s="18" t="s">
        <v>3</v>
      </c>
      <c r="S38" s="25">
        <v>55</v>
      </c>
      <c r="T38" s="18" t="s">
        <v>91</v>
      </c>
      <c r="U38" s="18">
        <v>132</v>
      </c>
      <c r="V38" s="19" t="s">
        <v>57</v>
      </c>
      <c r="W38" s="18" t="s">
        <v>11</v>
      </c>
      <c r="X38" s="25">
        <v>8</v>
      </c>
      <c r="Y38" s="18" t="s">
        <v>57</v>
      </c>
      <c r="Z38" s="18" t="s">
        <v>57</v>
      </c>
      <c r="AA38" s="18" t="s">
        <v>52</v>
      </c>
      <c r="AB38" s="18" t="s">
        <v>85</v>
      </c>
      <c r="AC38" s="18">
        <v>13</v>
      </c>
      <c r="AD38" s="18" t="s">
        <v>11</v>
      </c>
      <c r="AE38" s="18" t="s">
        <v>86</v>
      </c>
      <c r="AF38" t="s">
        <v>57</v>
      </c>
      <c r="AG38" s="18" t="s">
        <v>57</v>
      </c>
      <c r="AH38" s="18" t="s">
        <v>57</v>
      </c>
      <c r="AI38" s="18" t="s">
        <v>11</v>
      </c>
      <c r="AJ38" s="18" t="s">
        <v>18</v>
      </c>
      <c r="AK38" s="18" t="s">
        <v>11</v>
      </c>
      <c r="AL38" s="25">
        <v>82</v>
      </c>
      <c r="AM38" s="18" t="s">
        <v>3</v>
      </c>
      <c r="AN38" s="18" t="s">
        <v>11</v>
      </c>
      <c r="AO38" s="18" t="s">
        <v>93</v>
      </c>
      <c r="AP38" s="18" t="s">
        <v>57</v>
      </c>
      <c r="AQ38" s="18" t="s">
        <v>57</v>
      </c>
      <c r="AR38" s="18" t="s">
        <v>244</v>
      </c>
      <c r="AS38" s="18" t="s">
        <v>244</v>
      </c>
      <c r="AT38" s="18" t="s">
        <v>244</v>
      </c>
      <c r="AU38" s="18" t="s">
        <v>244</v>
      </c>
      <c r="AV38" s="18" t="s">
        <v>11</v>
      </c>
      <c r="AW38" s="18" t="s">
        <v>51</v>
      </c>
      <c r="AX38" s="18" t="s">
        <v>50</v>
      </c>
      <c r="AY38" s="18" t="s">
        <v>11</v>
      </c>
      <c r="AZ38" s="18">
        <v>0.23</v>
      </c>
    </row>
    <row r="39" spans="1:52" x14ac:dyDescent="0.2">
      <c r="A39" t="s">
        <v>124</v>
      </c>
      <c r="B39" s="18" t="s">
        <v>93</v>
      </c>
      <c r="C39" s="18" t="s">
        <v>48</v>
      </c>
      <c r="D39" s="18" t="s">
        <v>2</v>
      </c>
      <c r="E39" s="18" t="s">
        <v>5</v>
      </c>
      <c r="F39" s="18" t="s">
        <v>62</v>
      </c>
      <c r="G39" s="18" t="s">
        <v>239</v>
      </c>
      <c r="H39" s="18" t="s">
        <v>3</v>
      </c>
      <c r="I39" s="18" t="s">
        <v>3</v>
      </c>
      <c r="J39" s="18" t="s">
        <v>3</v>
      </c>
      <c r="K39" s="18" t="s">
        <v>3</v>
      </c>
      <c r="L39" s="18">
        <v>15</v>
      </c>
      <c r="M39" s="18" t="s">
        <v>3</v>
      </c>
      <c r="N39" s="18">
        <v>7.0000000000000001E-3</v>
      </c>
      <c r="O39" s="18">
        <v>0</v>
      </c>
      <c r="P39" s="18">
        <v>7.0000000000000001E-3</v>
      </c>
      <c r="Q39" s="18">
        <v>3.5000000000000003E-2</v>
      </c>
      <c r="R39" s="18" t="s">
        <v>3</v>
      </c>
      <c r="S39" s="25">
        <v>55</v>
      </c>
      <c r="T39" s="18" t="s">
        <v>91</v>
      </c>
      <c r="U39" s="18">
        <v>136</v>
      </c>
      <c r="V39" s="19" t="s">
        <v>57</v>
      </c>
      <c r="W39" s="18" t="s">
        <v>11</v>
      </c>
      <c r="X39" s="25">
        <v>8</v>
      </c>
      <c r="Y39" s="18" t="s">
        <v>57</v>
      </c>
      <c r="Z39" s="18" t="s">
        <v>57</v>
      </c>
      <c r="AA39" s="18" t="s">
        <v>52</v>
      </c>
      <c r="AB39" s="18" t="s">
        <v>85</v>
      </c>
      <c r="AC39" s="18">
        <v>15</v>
      </c>
      <c r="AD39" s="18" t="s">
        <v>11</v>
      </c>
      <c r="AE39" s="18" t="s">
        <v>86</v>
      </c>
      <c r="AF39" t="s">
        <v>57</v>
      </c>
      <c r="AG39" s="18" t="s">
        <v>57</v>
      </c>
      <c r="AH39" s="18" t="s">
        <v>57</v>
      </c>
      <c r="AI39" s="18" t="s">
        <v>11</v>
      </c>
      <c r="AJ39" s="18" t="s">
        <v>18</v>
      </c>
      <c r="AK39" s="18" t="s">
        <v>11</v>
      </c>
      <c r="AL39" s="25">
        <v>110</v>
      </c>
      <c r="AM39" s="18" t="s">
        <v>3</v>
      </c>
      <c r="AN39" s="18" t="s">
        <v>11</v>
      </c>
      <c r="AO39" s="18" t="s">
        <v>93</v>
      </c>
      <c r="AP39" s="18" t="s">
        <v>57</v>
      </c>
      <c r="AQ39" s="18" t="s">
        <v>57</v>
      </c>
      <c r="AR39" s="18" t="s">
        <v>244</v>
      </c>
      <c r="AS39" s="18" t="s">
        <v>244</v>
      </c>
      <c r="AT39" s="18" t="s">
        <v>244</v>
      </c>
      <c r="AU39" s="18" t="s">
        <v>244</v>
      </c>
      <c r="AV39" s="18" t="s">
        <v>11</v>
      </c>
      <c r="AW39" s="18" t="s">
        <v>51</v>
      </c>
      <c r="AX39" s="18" t="s">
        <v>50</v>
      </c>
      <c r="AY39" s="18" t="s">
        <v>11</v>
      </c>
      <c r="AZ39" s="18">
        <v>0.23</v>
      </c>
    </row>
    <row r="40" spans="1:52" x14ac:dyDescent="0.2">
      <c r="A40" t="s">
        <v>125</v>
      </c>
      <c r="B40" s="18" t="s">
        <v>93</v>
      </c>
      <c r="C40" s="18" t="s">
        <v>48</v>
      </c>
      <c r="D40" s="18" t="s">
        <v>2</v>
      </c>
      <c r="E40" s="18" t="s">
        <v>5</v>
      </c>
      <c r="F40" s="18" t="s">
        <v>62</v>
      </c>
      <c r="G40" s="18" t="s">
        <v>239</v>
      </c>
      <c r="H40" s="18" t="s">
        <v>3</v>
      </c>
      <c r="I40" s="18" t="s">
        <v>3</v>
      </c>
      <c r="J40" s="18" t="s">
        <v>3</v>
      </c>
      <c r="K40" s="18" t="s">
        <v>3</v>
      </c>
      <c r="L40" s="18">
        <v>15</v>
      </c>
      <c r="M40" s="18" t="s">
        <v>3</v>
      </c>
      <c r="N40" s="18">
        <v>2.5999999999999999E-2</v>
      </c>
      <c r="O40" s="18">
        <v>0</v>
      </c>
      <c r="P40" s="18">
        <v>2.5999999999999999E-2</v>
      </c>
      <c r="Q40" s="18">
        <v>5.2999999999999999E-2</v>
      </c>
      <c r="R40" s="18" t="s">
        <v>3</v>
      </c>
      <c r="S40" s="25">
        <v>55</v>
      </c>
      <c r="T40" s="18" t="s">
        <v>91</v>
      </c>
      <c r="U40" s="18">
        <v>132</v>
      </c>
      <c r="V40" s="19" t="s">
        <v>57</v>
      </c>
      <c r="W40" s="18" t="s">
        <v>11</v>
      </c>
      <c r="X40" s="25">
        <v>8</v>
      </c>
      <c r="Y40" s="18" t="s">
        <v>57</v>
      </c>
      <c r="Z40" s="18" t="s">
        <v>57</v>
      </c>
      <c r="AA40" s="18" t="s">
        <v>52</v>
      </c>
      <c r="AB40" s="18" t="s">
        <v>85</v>
      </c>
      <c r="AC40" s="18">
        <v>15</v>
      </c>
      <c r="AD40" s="18" t="s">
        <v>11</v>
      </c>
      <c r="AE40" s="18" t="s">
        <v>86</v>
      </c>
      <c r="AF40" t="s">
        <v>57</v>
      </c>
      <c r="AG40" s="18" t="s">
        <v>57</v>
      </c>
      <c r="AH40" s="18" t="s">
        <v>57</v>
      </c>
      <c r="AI40" s="18" t="s">
        <v>11</v>
      </c>
      <c r="AJ40" s="18" t="s">
        <v>18</v>
      </c>
      <c r="AK40" s="18" t="s">
        <v>11</v>
      </c>
      <c r="AL40" s="25">
        <v>82</v>
      </c>
      <c r="AM40" s="18" t="s">
        <v>3</v>
      </c>
      <c r="AN40" s="18" t="s">
        <v>11</v>
      </c>
      <c r="AO40" s="18" t="s">
        <v>93</v>
      </c>
      <c r="AP40" s="18" t="s">
        <v>57</v>
      </c>
      <c r="AQ40" s="18" t="s">
        <v>57</v>
      </c>
      <c r="AR40" s="18" t="s">
        <v>244</v>
      </c>
      <c r="AS40" s="18" t="s">
        <v>244</v>
      </c>
      <c r="AT40" s="18" t="s">
        <v>244</v>
      </c>
      <c r="AU40" s="18" t="s">
        <v>244</v>
      </c>
      <c r="AV40" s="18" t="s">
        <v>11</v>
      </c>
      <c r="AW40" s="18" t="s">
        <v>51</v>
      </c>
      <c r="AX40" s="18" t="s">
        <v>50</v>
      </c>
      <c r="AY40" s="18" t="s">
        <v>11</v>
      </c>
      <c r="AZ40" s="18">
        <v>0.23</v>
      </c>
    </row>
    <row r="41" spans="1:52" x14ac:dyDescent="0.2">
      <c r="A41" t="s">
        <v>126</v>
      </c>
      <c r="B41" s="18" t="s">
        <v>93</v>
      </c>
      <c r="C41" s="18" t="s">
        <v>48</v>
      </c>
      <c r="D41" s="18" t="s">
        <v>2</v>
      </c>
      <c r="E41" s="18" t="s">
        <v>5</v>
      </c>
      <c r="F41" s="18" t="s">
        <v>62</v>
      </c>
      <c r="G41" s="18" t="s">
        <v>239</v>
      </c>
      <c r="H41" s="18" t="s">
        <v>3</v>
      </c>
      <c r="I41" s="18" t="s">
        <v>3</v>
      </c>
      <c r="J41" s="18" t="s">
        <v>3</v>
      </c>
      <c r="K41" s="18" t="s">
        <v>3</v>
      </c>
      <c r="L41" s="18">
        <v>2</v>
      </c>
      <c r="M41" s="18" t="s">
        <v>3</v>
      </c>
      <c r="N41" s="18">
        <v>1.0999999999999999E-2</v>
      </c>
      <c r="O41" s="18">
        <v>5.0999999999999997E-2</v>
      </c>
      <c r="P41" s="18">
        <v>1.0999999999999999E-2</v>
      </c>
      <c r="Q41" s="18">
        <v>0.1</v>
      </c>
      <c r="R41" s="18" t="s">
        <v>3</v>
      </c>
      <c r="S41" s="25">
        <v>55</v>
      </c>
      <c r="T41" s="18" t="s">
        <v>91</v>
      </c>
      <c r="U41" s="18">
        <v>123</v>
      </c>
      <c r="V41" s="19" t="s">
        <v>57</v>
      </c>
      <c r="W41" s="18" t="s">
        <v>11</v>
      </c>
      <c r="X41" s="25">
        <v>8</v>
      </c>
      <c r="Y41" s="18" t="s">
        <v>57</v>
      </c>
      <c r="Z41" s="18" t="s">
        <v>57</v>
      </c>
      <c r="AA41" s="18" t="s">
        <v>52</v>
      </c>
      <c r="AB41" s="18" t="s">
        <v>85</v>
      </c>
      <c r="AC41" s="18">
        <v>2</v>
      </c>
      <c r="AD41" s="18" t="s">
        <v>11</v>
      </c>
      <c r="AE41" s="18" t="s">
        <v>86</v>
      </c>
      <c r="AF41" t="s">
        <v>57</v>
      </c>
      <c r="AG41" s="18" t="s">
        <v>57</v>
      </c>
      <c r="AH41" s="18" t="s">
        <v>57</v>
      </c>
      <c r="AI41" s="18" t="s">
        <v>11</v>
      </c>
      <c r="AJ41" s="18" t="s">
        <v>18</v>
      </c>
      <c r="AK41" s="18" t="s">
        <v>11</v>
      </c>
      <c r="AL41" s="25">
        <v>62</v>
      </c>
      <c r="AM41" s="18" t="s">
        <v>3</v>
      </c>
      <c r="AN41" s="18" t="s">
        <v>11</v>
      </c>
      <c r="AO41" s="18" t="s">
        <v>93</v>
      </c>
      <c r="AP41" s="18" t="s">
        <v>57</v>
      </c>
      <c r="AQ41" s="18" t="s">
        <v>57</v>
      </c>
      <c r="AR41" s="18" t="s">
        <v>244</v>
      </c>
      <c r="AS41" s="18" t="s">
        <v>244</v>
      </c>
      <c r="AT41" s="18" t="s">
        <v>244</v>
      </c>
      <c r="AU41" s="18" t="s">
        <v>244</v>
      </c>
      <c r="AV41" s="18" t="s">
        <v>11</v>
      </c>
      <c r="AW41" s="18" t="s">
        <v>49</v>
      </c>
      <c r="AX41" s="18" t="s">
        <v>50</v>
      </c>
      <c r="AY41" s="18" t="s">
        <v>11</v>
      </c>
      <c r="AZ41" s="18">
        <v>0.23</v>
      </c>
    </row>
    <row r="42" spans="1:52" x14ac:dyDescent="0.2">
      <c r="A42" t="s">
        <v>127</v>
      </c>
      <c r="B42" s="18" t="s">
        <v>93</v>
      </c>
      <c r="C42" s="18" t="s">
        <v>48</v>
      </c>
      <c r="D42" s="18" t="s">
        <v>2</v>
      </c>
      <c r="E42" s="18" t="s">
        <v>5</v>
      </c>
      <c r="F42" s="18" t="s">
        <v>62</v>
      </c>
      <c r="G42" s="18" t="s">
        <v>239</v>
      </c>
      <c r="H42" s="18" t="s">
        <v>3</v>
      </c>
      <c r="I42" s="18" t="s">
        <v>3</v>
      </c>
      <c r="J42" s="18" t="s">
        <v>3</v>
      </c>
      <c r="K42" s="18" t="s">
        <v>3</v>
      </c>
      <c r="L42" s="18">
        <v>4</v>
      </c>
      <c r="M42" s="18" t="s">
        <v>3</v>
      </c>
      <c r="N42" s="18">
        <v>1.7000000000000001E-2</v>
      </c>
      <c r="O42" s="18">
        <v>0</v>
      </c>
      <c r="P42" s="18">
        <v>1.7000000000000001E-2</v>
      </c>
      <c r="Q42" s="18">
        <v>1.6E-2</v>
      </c>
      <c r="R42" s="18" t="s">
        <v>3</v>
      </c>
      <c r="S42" s="25">
        <v>55</v>
      </c>
      <c r="T42" s="18" t="s">
        <v>91</v>
      </c>
      <c r="U42" s="18">
        <v>124</v>
      </c>
      <c r="V42" s="19" t="s">
        <v>57</v>
      </c>
      <c r="W42" s="18" t="s">
        <v>11</v>
      </c>
      <c r="X42" s="25">
        <v>8</v>
      </c>
      <c r="Y42" s="18" t="s">
        <v>57</v>
      </c>
      <c r="Z42" s="18" t="s">
        <v>57</v>
      </c>
      <c r="AA42" s="18" t="s">
        <v>52</v>
      </c>
      <c r="AB42" s="18" t="s">
        <v>85</v>
      </c>
      <c r="AC42" s="18">
        <v>4</v>
      </c>
      <c r="AD42" s="18" t="s">
        <v>11</v>
      </c>
      <c r="AE42" s="18" t="s">
        <v>86</v>
      </c>
      <c r="AF42" t="s">
        <v>57</v>
      </c>
      <c r="AG42" s="18" t="s">
        <v>57</v>
      </c>
      <c r="AH42" s="18" t="s">
        <v>57</v>
      </c>
      <c r="AI42" s="18" t="s">
        <v>11</v>
      </c>
      <c r="AJ42" s="18" t="s">
        <v>18</v>
      </c>
      <c r="AK42" s="18" t="s">
        <v>11</v>
      </c>
      <c r="AL42" s="25">
        <v>121</v>
      </c>
      <c r="AM42" s="18" t="s">
        <v>3</v>
      </c>
      <c r="AN42" s="18" t="s">
        <v>11</v>
      </c>
      <c r="AO42" s="18" t="s">
        <v>93</v>
      </c>
      <c r="AP42" s="18" t="s">
        <v>57</v>
      </c>
      <c r="AQ42" s="18" t="s">
        <v>57</v>
      </c>
      <c r="AR42" s="18" t="s">
        <v>244</v>
      </c>
      <c r="AS42" s="18" t="s">
        <v>244</v>
      </c>
      <c r="AT42" s="18" t="s">
        <v>244</v>
      </c>
      <c r="AU42" s="18" t="s">
        <v>244</v>
      </c>
      <c r="AV42" s="18" t="s">
        <v>11</v>
      </c>
      <c r="AW42" s="18" t="s">
        <v>49</v>
      </c>
      <c r="AX42" s="18" t="s">
        <v>50</v>
      </c>
      <c r="AY42" s="18" t="s">
        <v>11</v>
      </c>
      <c r="AZ42" s="18">
        <v>0.23</v>
      </c>
    </row>
    <row r="43" spans="1:52" x14ac:dyDescent="0.2">
      <c r="A43" t="s">
        <v>128</v>
      </c>
      <c r="B43" s="18" t="s">
        <v>93</v>
      </c>
      <c r="C43" s="18" t="s">
        <v>48</v>
      </c>
      <c r="D43" s="18" t="s">
        <v>2</v>
      </c>
      <c r="E43" s="18" t="s">
        <v>5</v>
      </c>
      <c r="F43" s="18" t="s">
        <v>62</v>
      </c>
      <c r="G43" s="18" t="s">
        <v>239</v>
      </c>
      <c r="H43" s="18" t="s">
        <v>3</v>
      </c>
      <c r="I43" s="18" t="s">
        <v>3</v>
      </c>
      <c r="J43" s="18" t="s">
        <v>3</v>
      </c>
      <c r="K43" s="18" t="s">
        <v>3</v>
      </c>
      <c r="L43" s="18">
        <v>6</v>
      </c>
      <c r="M43" s="18" t="s">
        <v>3</v>
      </c>
      <c r="N43" s="18">
        <v>1.7000000000000001E-2</v>
      </c>
      <c r="O43" s="18">
        <v>0</v>
      </c>
      <c r="P43" s="18">
        <v>1.7000000000000001E-2</v>
      </c>
      <c r="Q43" s="18">
        <v>1.6E-2</v>
      </c>
      <c r="R43" s="18" t="s">
        <v>3</v>
      </c>
      <c r="S43" s="25">
        <v>55</v>
      </c>
      <c r="T43" s="18" t="s">
        <v>91</v>
      </c>
      <c r="U43" s="18">
        <v>123</v>
      </c>
      <c r="V43" s="19" t="s">
        <v>57</v>
      </c>
      <c r="W43" s="18" t="s">
        <v>11</v>
      </c>
      <c r="X43" s="25">
        <v>8</v>
      </c>
      <c r="Y43" s="18" t="s">
        <v>57</v>
      </c>
      <c r="Z43" s="18" t="s">
        <v>57</v>
      </c>
      <c r="AA43" s="18" t="s">
        <v>52</v>
      </c>
      <c r="AB43" s="18" t="s">
        <v>85</v>
      </c>
      <c r="AC43" s="18">
        <v>6</v>
      </c>
      <c r="AD43" s="18" t="s">
        <v>11</v>
      </c>
      <c r="AE43" s="18" t="s">
        <v>86</v>
      </c>
      <c r="AF43" t="s">
        <v>57</v>
      </c>
      <c r="AG43" s="18" t="s">
        <v>57</v>
      </c>
      <c r="AH43" s="18" t="s">
        <v>57</v>
      </c>
      <c r="AI43" s="18" t="s">
        <v>11</v>
      </c>
      <c r="AJ43" s="18" t="s">
        <v>18</v>
      </c>
      <c r="AK43" s="18" t="s">
        <v>11</v>
      </c>
      <c r="AL43" s="25">
        <v>121</v>
      </c>
      <c r="AM43" s="18" t="s">
        <v>3</v>
      </c>
      <c r="AN43" s="18" t="s">
        <v>11</v>
      </c>
      <c r="AO43" s="18" t="s">
        <v>93</v>
      </c>
      <c r="AP43" s="18" t="s">
        <v>57</v>
      </c>
      <c r="AQ43" s="18" t="s">
        <v>57</v>
      </c>
      <c r="AR43" s="18" t="s">
        <v>244</v>
      </c>
      <c r="AS43" s="18" t="s">
        <v>244</v>
      </c>
      <c r="AT43" s="18" t="s">
        <v>244</v>
      </c>
      <c r="AU43" s="18" t="s">
        <v>244</v>
      </c>
      <c r="AV43" s="18" t="s">
        <v>11</v>
      </c>
      <c r="AW43" s="18" t="s">
        <v>49</v>
      </c>
      <c r="AX43" s="18" t="s">
        <v>50</v>
      </c>
      <c r="AY43" s="18" t="s">
        <v>11</v>
      </c>
      <c r="AZ43" s="18">
        <v>0.23</v>
      </c>
    </row>
    <row r="44" spans="1:52" x14ac:dyDescent="0.2">
      <c r="A44" t="s">
        <v>129</v>
      </c>
      <c r="B44" s="18" t="s">
        <v>93</v>
      </c>
      <c r="C44" s="18" t="s">
        <v>48</v>
      </c>
      <c r="D44" s="18" t="s">
        <v>2</v>
      </c>
      <c r="E44" s="18" t="s">
        <v>5</v>
      </c>
      <c r="F44" s="18" t="s">
        <v>62</v>
      </c>
      <c r="G44" s="18" t="s">
        <v>239</v>
      </c>
      <c r="H44" s="18" t="s">
        <v>3</v>
      </c>
      <c r="I44" s="18" t="s">
        <v>3</v>
      </c>
      <c r="J44" s="18" t="s">
        <v>3</v>
      </c>
      <c r="K44" s="18" t="s">
        <v>3</v>
      </c>
      <c r="L44" s="18">
        <v>8</v>
      </c>
      <c r="M44" s="18" t="s">
        <v>3</v>
      </c>
      <c r="N44" s="18">
        <v>1.2999999999999999E-2</v>
      </c>
      <c r="O44" s="18">
        <v>0</v>
      </c>
      <c r="P44" s="18">
        <v>1.2999999999999999E-2</v>
      </c>
      <c r="Q44" s="18">
        <v>1.7000000000000001E-2</v>
      </c>
      <c r="R44" s="18" t="s">
        <v>3</v>
      </c>
      <c r="S44" s="25">
        <v>55</v>
      </c>
      <c r="T44" s="18" t="s">
        <v>91</v>
      </c>
      <c r="U44" s="18">
        <v>134</v>
      </c>
      <c r="V44" s="19" t="s">
        <v>57</v>
      </c>
      <c r="W44" s="18" t="s">
        <v>11</v>
      </c>
      <c r="X44" s="25">
        <v>8</v>
      </c>
      <c r="Y44" s="18" t="s">
        <v>57</v>
      </c>
      <c r="Z44" s="18" t="s">
        <v>57</v>
      </c>
      <c r="AA44" s="18" t="s">
        <v>52</v>
      </c>
      <c r="AB44" s="18" t="s">
        <v>85</v>
      </c>
      <c r="AC44" s="18">
        <v>8</v>
      </c>
      <c r="AD44" s="18" t="s">
        <v>11</v>
      </c>
      <c r="AE44" s="18" t="s">
        <v>86</v>
      </c>
      <c r="AF44" t="s">
        <v>57</v>
      </c>
      <c r="AG44" s="18" t="s">
        <v>57</v>
      </c>
      <c r="AH44" s="18" t="s">
        <v>57</v>
      </c>
      <c r="AI44" s="18" t="s">
        <v>11</v>
      </c>
      <c r="AJ44" s="18" t="s">
        <v>18</v>
      </c>
      <c r="AK44" s="18" t="s">
        <v>11</v>
      </c>
      <c r="AL44" s="25">
        <v>121</v>
      </c>
      <c r="AM44" s="18" t="s">
        <v>3</v>
      </c>
      <c r="AN44" s="18" t="s">
        <v>11</v>
      </c>
      <c r="AO44" s="18" t="s">
        <v>93</v>
      </c>
      <c r="AP44" s="18" t="s">
        <v>57</v>
      </c>
      <c r="AQ44" s="18" t="s">
        <v>57</v>
      </c>
      <c r="AR44" s="18" t="s">
        <v>244</v>
      </c>
      <c r="AS44" s="18" t="s">
        <v>244</v>
      </c>
      <c r="AT44" s="18" t="s">
        <v>244</v>
      </c>
      <c r="AU44" s="18" t="s">
        <v>244</v>
      </c>
      <c r="AV44" s="18" t="s">
        <v>11</v>
      </c>
      <c r="AW44" s="18" t="s">
        <v>49</v>
      </c>
      <c r="AX44" s="18" t="s">
        <v>50</v>
      </c>
      <c r="AY44" s="18" t="s">
        <v>11</v>
      </c>
      <c r="AZ44" s="18">
        <v>0.23</v>
      </c>
    </row>
    <row r="45" spans="1:52" x14ac:dyDescent="0.2">
      <c r="A45" t="s">
        <v>130</v>
      </c>
      <c r="B45" s="18" t="s">
        <v>93</v>
      </c>
      <c r="C45" s="18" t="s">
        <v>48</v>
      </c>
      <c r="D45" s="18" t="s">
        <v>2</v>
      </c>
      <c r="E45" s="18" t="s">
        <v>5</v>
      </c>
      <c r="F45" s="18" t="s">
        <v>62</v>
      </c>
      <c r="G45" s="18" t="s">
        <v>239</v>
      </c>
      <c r="H45" s="18" t="s">
        <v>3</v>
      </c>
      <c r="I45" s="18" t="s">
        <v>3</v>
      </c>
      <c r="J45" s="18" t="s">
        <v>3</v>
      </c>
      <c r="K45" s="18" t="s">
        <v>3</v>
      </c>
      <c r="L45" s="18">
        <v>11</v>
      </c>
      <c r="M45" s="18" t="s">
        <v>3</v>
      </c>
      <c r="N45" s="18">
        <v>7.0000000000000001E-3</v>
      </c>
      <c r="O45" s="18">
        <v>0</v>
      </c>
      <c r="P45" s="18">
        <v>7.0000000000000001E-3</v>
      </c>
      <c r="Q45" s="18">
        <v>3.5000000000000003E-2</v>
      </c>
      <c r="R45" s="18" t="s">
        <v>3</v>
      </c>
      <c r="S45" s="25">
        <v>55</v>
      </c>
      <c r="T45" s="18" t="s">
        <v>91</v>
      </c>
      <c r="U45" s="18">
        <v>131</v>
      </c>
      <c r="V45" s="19" t="s">
        <v>57</v>
      </c>
      <c r="W45" s="18" t="s">
        <v>11</v>
      </c>
      <c r="X45" s="25">
        <v>8</v>
      </c>
      <c r="Y45" s="18" t="s">
        <v>57</v>
      </c>
      <c r="Z45" s="18" t="s">
        <v>57</v>
      </c>
      <c r="AA45" s="18" t="s">
        <v>52</v>
      </c>
      <c r="AB45" s="18" t="s">
        <v>85</v>
      </c>
      <c r="AC45" s="18">
        <v>11</v>
      </c>
      <c r="AD45" s="18" t="s">
        <v>11</v>
      </c>
      <c r="AE45" s="18" t="s">
        <v>86</v>
      </c>
      <c r="AF45" t="s">
        <v>57</v>
      </c>
      <c r="AG45" s="18" t="s">
        <v>57</v>
      </c>
      <c r="AH45" s="18" t="s">
        <v>57</v>
      </c>
      <c r="AI45" s="18" t="s">
        <v>11</v>
      </c>
      <c r="AJ45" s="18" t="s">
        <v>18</v>
      </c>
      <c r="AK45" s="18" t="s">
        <v>11</v>
      </c>
      <c r="AL45" s="25">
        <v>110</v>
      </c>
      <c r="AM45" s="18" t="s">
        <v>3</v>
      </c>
      <c r="AN45" s="18" t="s">
        <v>11</v>
      </c>
      <c r="AO45" s="18" t="s">
        <v>93</v>
      </c>
      <c r="AP45" s="18" t="s">
        <v>57</v>
      </c>
      <c r="AQ45" s="18" t="s">
        <v>57</v>
      </c>
      <c r="AR45" s="18" t="s">
        <v>244</v>
      </c>
      <c r="AS45" s="18" t="s">
        <v>244</v>
      </c>
      <c r="AT45" s="18" t="s">
        <v>244</v>
      </c>
      <c r="AU45" s="18" t="s">
        <v>244</v>
      </c>
      <c r="AV45" s="18" t="s">
        <v>11</v>
      </c>
      <c r="AW45" s="18" t="s">
        <v>51</v>
      </c>
      <c r="AX45" s="18" t="s">
        <v>50</v>
      </c>
      <c r="AY45" s="18" t="s">
        <v>11</v>
      </c>
      <c r="AZ45" s="18">
        <v>0.23</v>
      </c>
    </row>
    <row r="46" spans="1:52" x14ac:dyDescent="0.2">
      <c r="A46" t="s">
        <v>131</v>
      </c>
      <c r="B46" s="18" t="s">
        <v>93</v>
      </c>
      <c r="C46" s="18" t="s">
        <v>48</v>
      </c>
      <c r="D46" s="18" t="s">
        <v>2</v>
      </c>
      <c r="E46" s="18" t="s">
        <v>5</v>
      </c>
      <c r="F46" s="18" t="s">
        <v>62</v>
      </c>
      <c r="G46" s="18" t="s">
        <v>239</v>
      </c>
      <c r="H46" s="18" t="s">
        <v>3</v>
      </c>
      <c r="I46" s="18" t="s">
        <v>3</v>
      </c>
      <c r="J46" s="18" t="s">
        <v>3</v>
      </c>
      <c r="K46" s="18" t="s">
        <v>3</v>
      </c>
      <c r="L46" s="18">
        <v>11</v>
      </c>
      <c r="M46" s="18" t="s">
        <v>3</v>
      </c>
      <c r="N46" s="18">
        <v>2.5999999999999999E-2</v>
      </c>
      <c r="O46" s="18">
        <v>0</v>
      </c>
      <c r="P46" s="18">
        <v>2.5999999999999999E-2</v>
      </c>
      <c r="Q46" s="18">
        <v>5.2999999999999999E-2</v>
      </c>
      <c r="R46" s="18" t="s">
        <v>3</v>
      </c>
      <c r="S46" s="25">
        <v>55</v>
      </c>
      <c r="T46" s="18" t="s">
        <v>91</v>
      </c>
      <c r="U46" s="18">
        <v>129</v>
      </c>
      <c r="V46" s="19" t="s">
        <v>57</v>
      </c>
      <c r="W46" s="18" t="s">
        <v>11</v>
      </c>
      <c r="X46" s="25">
        <v>8</v>
      </c>
      <c r="Y46" s="18" t="s">
        <v>57</v>
      </c>
      <c r="Z46" s="18" t="s">
        <v>57</v>
      </c>
      <c r="AA46" s="18" t="s">
        <v>52</v>
      </c>
      <c r="AB46" s="18" t="s">
        <v>85</v>
      </c>
      <c r="AC46" s="18">
        <v>11</v>
      </c>
      <c r="AD46" s="18" t="s">
        <v>11</v>
      </c>
      <c r="AE46" s="18" t="s">
        <v>86</v>
      </c>
      <c r="AF46" t="s">
        <v>57</v>
      </c>
      <c r="AG46" s="18" t="s">
        <v>57</v>
      </c>
      <c r="AH46" s="18" t="s">
        <v>57</v>
      </c>
      <c r="AI46" s="18" t="s">
        <v>11</v>
      </c>
      <c r="AJ46" s="18" t="s">
        <v>18</v>
      </c>
      <c r="AK46" s="18" t="s">
        <v>11</v>
      </c>
      <c r="AL46" s="25">
        <v>82</v>
      </c>
      <c r="AM46" s="18" t="s">
        <v>3</v>
      </c>
      <c r="AN46" s="18" t="s">
        <v>11</v>
      </c>
      <c r="AO46" s="18" t="s">
        <v>93</v>
      </c>
      <c r="AP46" s="18" t="s">
        <v>57</v>
      </c>
      <c r="AQ46" s="18" t="s">
        <v>57</v>
      </c>
      <c r="AR46" s="18" t="s">
        <v>244</v>
      </c>
      <c r="AS46" s="18" t="s">
        <v>244</v>
      </c>
      <c r="AT46" s="18" t="s">
        <v>244</v>
      </c>
      <c r="AU46" s="18" t="s">
        <v>244</v>
      </c>
      <c r="AV46" s="18" t="s">
        <v>11</v>
      </c>
      <c r="AW46" s="18" t="s">
        <v>51</v>
      </c>
      <c r="AX46" s="18" t="s">
        <v>50</v>
      </c>
      <c r="AY46" s="18" t="s">
        <v>11</v>
      </c>
      <c r="AZ46" s="18">
        <v>0.23</v>
      </c>
    </row>
    <row r="47" spans="1:52" x14ac:dyDescent="0.2">
      <c r="A47" t="s">
        <v>132</v>
      </c>
      <c r="B47" s="18" t="s">
        <v>93</v>
      </c>
      <c r="C47" s="18" t="s">
        <v>48</v>
      </c>
      <c r="D47" s="18" t="s">
        <v>2</v>
      </c>
      <c r="E47" s="18" t="s">
        <v>5</v>
      </c>
      <c r="F47" s="18" t="s">
        <v>62</v>
      </c>
      <c r="G47" s="18" t="s">
        <v>239</v>
      </c>
      <c r="H47" s="18" t="s">
        <v>3</v>
      </c>
      <c r="I47" s="18" t="s">
        <v>3</v>
      </c>
      <c r="J47" s="18" t="s">
        <v>3</v>
      </c>
      <c r="K47" s="18" t="s">
        <v>3</v>
      </c>
      <c r="L47" s="18">
        <v>13</v>
      </c>
      <c r="M47" s="18" t="s">
        <v>3</v>
      </c>
      <c r="N47" s="18">
        <v>7.0000000000000001E-3</v>
      </c>
      <c r="O47" s="18">
        <v>0</v>
      </c>
      <c r="P47" s="18">
        <v>7.0000000000000001E-3</v>
      </c>
      <c r="Q47" s="18">
        <v>3.5000000000000003E-2</v>
      </c>
      <c r="R47" s="18" t="s">
        <v>3</v>
      </c>
      <c r="S47" s="25">
        <v>55</v>
      </c>
      <c r="T47" s="18" t="s">
        <v>91</v>
      </c>
      <c r="U47" s="18">
        <v>136</v>
      </c>
      <c r="V47" s="19" t="s">
        <v>57</v>
      </c>
      <c r="W47" s="18" t="s">
        <v>11</v>
      </c>
      <c r="X47" s="25">
        <v>8</v>
      </c>
      <c r="Y47" s="18" t="s">
        <v>57</v>
      </c>
      <c r="Z47" s="18" t="s">
        <v>57</v>
      </c>
      <c r="AA47" s="18" t="s">
        <v>52</v>
      </c>
      <c r="AB47" s="18" t="s">
        <v>85</v>
      </c>
      <c r="AC47" s="18">
        <v>13</v>
      </c>
      <c r="AD47" s="18" t="s">
        <v>11</v>
      </c>
      <c r="AE47" s="18" t="s">
        <v>86</v>
      </c>
      <c r="AF47" t="s">
        <v>57</v>
      </c>
      <c r="AG47" s="18" t="s">
        <v>57</v>
      </c>
      <c r="AH47" s="18" t="s">
        <v>57</v>
      </c>
      <c r="AI47" s="18" t="s">
        <v>11</v>
      </c>
      <c r="AJ47" s="18" t="s">
        <v>18</v>
      </c>
      <c r="AK47" s="18" t="s">
        <v>11</v>
      </c>
      <c r="AL47" s="25">
        <v>110</v>
      </c>
      <c r="AM47" s="18" t="s">
        <v>3</v>
      </c>
      <c r="AN47" s="18" t="s">
        <v>11</v>
      </c>
      <c r="AO47" s="18" t="s">
        <v>93</v>
      </c>
      <c r="AP47" s="18" t="s">
        <v>57</v>
      </c>
      <c r="AQ47" s="18" t="s">
        <v>57</v>
      </c>
      <c r="AR47" s="18" t="s">
        <v>244</v>
      </c>
      <c r="AS47" s="18" t="s">
        <v>244</v>
      </c>
      <c r="AT47" s="18" t="s">
        <v>244</v>
      </c>
      <c r="AU47" s="18" t="s">
        <v>244</v>
      </c>
      <c r="AV47" s="18" t="s">
        <v>11</v>
      </c>
      <c r="AW47" s="18" t="s">
        <v>51</v>
      </c>
      <c r="AX47" s="18" t="s">
        <v>50</v>
      </c>
      <c r="AY47" s="18" t="s">
        <v>11</v>
      </c>
      <c r="AZ47" s="18">
        <v>0.23</v>
      </c>
    </row>
    <row r="48" spans="1:52" x14ac:dyDescent="0.2">
      <c r="A48" t="s">
        <v>133</v>
      </c>
      <c r="B48" s="18" t="s">
        <v>93</v>
      </c>
      <c r="C48" s="18" t="s">
        <v>48</v>
      </c>
      <c r="D48" s="18" t="s">
        <v>2</v>
      </c>
      <c r="E48" s="18" t="s">
        <v>5</v>
      </c>
      <c r="F48" s="18" t="s">
        <v>62</v>
      </c>
      <c r="G48" s="18" t="s">
        <v>239</v>
      </c>
      <c r="H48" s="18" t="s">
        <v>3</v>
      </c>
      <c r="I48" s="18" t="s">
        <v>3</v>
      </c>
      <c r="J48" s="18" t="s">
        <v>3</v>
      </c>
      <c r="K48" s="18" t="s">
        <v>3</v>
      </c>
      <c r="L48" s="18">
        <v>13</v>
      </c>
      <c r="M48" s="18" t="s">
        <v>3</v>
      </c>
      <c r="N48" s="18">
        <v>2.5999999999999999E-2</v>
      </c>
      <c r="O48" s="18">
        <v>0</v>
      </c>
      <c r="P48" s="18">
        <v>2.5999999999999999E-2</v>
      </c>
      <c r="Q48" s="18">
        <v>5.2999999999999999E-2</v>
      </c>
      <c r="R48" s="18" t="s">
        <v>3</v>
      </c>
      <c r="S48" s="25">
        <v>55</v>
      </c>
      <c r="T48" s="18" t="s">
        <v>91</v>
      </c>
      <c r="U48" s="18">
        <v>132</v>
      </c>
      <c r="V48" s="19" t="s">
        <v>57</v>
      </c>
      <c r="W48" s="18" t="s">
        <v>11</v>
      </c>
      <c r="X48" s="25">
        <v>8</v>
      </c>
      <c r="Y48" s="18" t="s">
        <v>57</v>
      </c>
      <c r="Z48" s="18" t="s">
        <v>57</v>
      </c>
      <c r="AA48" s="18" t="s">
        <v>52</v>
      </c>
      <c r="AB48" s="18" t="s">
        <v>85</v>
      </c>
      <c r="AC48" s="18">
        <v>13</v>
      </c>
      <c r="AD48" s="18" t="s">
        <v>11</v>
      </c>
      <c r="AE48" s="18" t="s">
        <v>86</v>
      </c>
      <c r="AF48" t="s">
        <v>57</v>
      </c>
      <c r="AG48" s="18" t="s">
        <v>57</v>
      </c>
      <c r="AH48" s="18" t="s">
        <v>57</v>
      </c>
      <c r="AI48" s="18" t="s">
        <v>11</v>
      </c>
      <c r="AJ48" s="18" t="s">
        <v>18</v>
      </c>
      <c r="AK48" s="18" t="s">
        <v>11</v>
      </c>
      <c r="AL48" s="25">
        <v>82</v>
      </c>
      <c r="AM48" s="18" t="s">
        <v>3</v>
      </c>
      <c r="AN48" s="18" t="s">
        <v>11</v>
      </c>
      <c r="AO48" s="18" t="s">
        <v>93</v>
      </c>
      <c r="AP48" s="18" t="s">
        <v>57</v>
      </c>
      <c r="AQ48" s="18" t="s">
        <v>57</v>
      </c>
      <c r="AR48" s="18" t="s">
        <v>244</v>
      </c>
      <c r="AS48" s="18" t="s">
        <v>244</v>
      </c>
      <c r="AT48" s="18" t="s">
        <v>244</v>
      </c>
      <c r="AU48" s="18" t="s">
        <v>244</v>
      </c>
      <c r="AV48" s="18" t="s">
        <v>11</v>
      </c>
      <c r="AW48" s="18" t="s">
        <v>51</v>
      </c>
      <c r="AX48" s="18" t="s">
        <v>50</v>
      </c>
      <c r="AY48" s="18" t="s">
        <v>11</v>
      </c>
      <c r="AZ48" s="18">
        <v>0.23</v>
      </c>
    </row>
    <row r="49" spans="1:52" x14ac:dyDescent="0.2">
      <c r="A49" t="s">
        <v>134</v>
      </c>
      <c r="B49" s="18" t="s">
        <v>93</v>
      </c>
      <c r="C49" s="18" t="s">
        <v>48</v>
      </c>
      <c r="D49" s="18" t="s">
        <v>2</v>
      </c>
      <c r="E49" s="18" t="s">
        <v>5</v>
      </c>
      <c r="F49" s="18" t="s">
        <v>62</v>
      </c>
      <c r="G49" s="18" t="s">
        <v>239</v>
      </c>
      <c r="H49" s="18" t="s">
        <v>3</v>
      </c>
      <c r="I49" s="18" t="s">
        <v>3</v>
      </c>
      <c r="J49" s="18" t="s">
        <v>3</v>
      </c>
      <c r="K49" s="18" t="s">
        <v>3</v>
      </c>
      <c r="L49" s="18">
        <v>15</v>
      </c>
      <c r="M49" s="18" t="s">
        <v>3</v>
      </c>
      <c r="N49" s="18">
        <v>7.0000000000000001E-3</v>
      </c>
      <c r="O49" s="18">
        <v>0</v>
      </c>
      <c r="P49" s="18">
        <v>7.0000000000000001E-3</v>
      </c>
      <c r="Q49" s="18">
        <v>3.5000000000000003E-2</v>
      </c>
      <c r="R49" s="18" t="s">
        <v>3</v>
      </c>
      <c r="S49" s="25">
        <v>55</v>
      </c>
      <c r="T49" s="18" t="s">
        <v>91</v>
      </c>
      <c r="U49" s="18">
        <v>136</v>
      </c>
      <c r="V49" s="19" t="s">
        <v>57</v>
      </c>
      <c r="W49" s="18" t="s">
        <v>11</v>
      </c>
      <c r="X49" s="25">
        <v>8</v>
      </c>
      <c r="Y49" s="18" t="s">
        <v>57</v>
      </c>
      <c r="Z49" s="18" t="s">
        <v>57</v>
      </c>
      <c r="AA49" s="18" t="s">
        <v>52</v>
      </c>
      <c r="AB49" s="18" t="s">
        <v>85</v>
      </c>
      <c r="AC49" s="18">
        <v>15</v>
      </c>
      <c r="AD49" s="18" t="s">
        <v>11</v>
      </c>
      <c r="AE49" s="18" t="s">
        <v>86</v>
      </c>
      <c r="AF49" t="s">
        <v>57</v>
      </c>
      <c r="AG49" s="18" t="s">
        <v>57</v>
      </c>
      <c r="AH49" s="18" t="s">
        <v>57</v>
      </c>
      <c r="AI49" s="18" t="s">
        <v>11</v>
      </c>
      <c r="AJ49" s="18" t="s">
        <v>18</v>
      </c>
      <c r="AK49" s="18" t="s">
        <v>11</v>
      </c>
      <c r="AL49" s="25">
        <v>110</v>
      </c>
      <c r="AM49" s="18" t="s">
        <v>3</v>
      </c>
      <c r="AN49" s="18" t="s">
        <v>11</v>
      </c>
      <c r="AO49" s="18" t="s">
        <v>93</v>
      </c>
      <c r="AP49" s="18" t="s">
        <v>57</v>
      </c>
      <c r="AQ49" s="18" t="s">
        <v>57</v>
      </c>
      <c r="AR49" s="18" t="s">
        <v>244</v>
      </c>
      <c r="AS49" s="18" t="s">
        <v>244</v>
      </c>
      <c r="AT49" s="18" t="s">
        <v>244</v>
      </c>
      <c r="AU49" s="18" t="s">
        <v>244</v>
      </c>
      <c r="AV49" s="18" t="s">
        <v>11</v>
      </c>
      <c r="AW49" s="18" t="s">
        <v>51</v>
      </c>
      <c r="AX49" s="18" t="s">
        <v>50</v>
      </c>
      <c r="AY49" s="18" t="s">
        <v>11</v>
      </c>
      <c r="AZ49" s="18">
        <v>0.23</v>
      </c>
    </row>
    <row r="50" spans="1:52" x14ac:dyDescent="0.2">
      <c r="A50" t="s">
        <v>135</v>
      </c>
      <c r="B50" s="18" t="s">
        <v>93</v>
      </c>
      <c r="C50" s="18" t="s">
        <v>48</v>
      </c>
      <c r="D50" s="18" t="s">
        <v>2</v>
      </c>
      <c r="E50" s="18" t="s">
        <v>5</v>
      </c>
      <c r="F50" s="18" t="s">
        <v>62</v>
      </c>
      <c r="G50" s="18" t="s">
        <v>239</v>
      </c>
      <c r="H50" s="18" t="s">
        <v>3</v>
      </c>
      <c r="I50" s="18" t="s">
        <v>3</v>
      </c>
      <c r="J50" s="18" t="s">
        <v>3</v>
      </c>
      <c r="K50" s="18" t="s">
        <v>3</v>
      </c>
      <c r="L50" s="18">
        <v>15</v>
      </c>
      <c r="M50" s="18" t="s">
        <v>3</v>
      </c>
      <c r="N50" s="18">
        <v>2.5999999999999999E-2</v>
      </c>
      <c r="O50" s="18">
        <v>0</v>
      </c>
      <c r="P50" s="18">
        <v>2.5999999999999999E-2</v>
      </c>
      <c r="Q50" s="18">
        <v>5.2999999999999999E-2</v>
      </c>
      <c r="R50" s="18" t="s">
        <v>3</v>
      </c>
      <c r="S50" s="25">
        <v>55</v>
      </c>
      <c r="T50" s="18" t="s">
        <v>91</v>
      </c>
      <c r="U50" s="18">
        <v>132</v>
      </c>
      <c r="V50" s="19" t="s">
        <v>57</v>
      </c>
      <c r="W50" s="18" t="s">
        <v>11</v>
      </c>
      <c r="X50" s="25">
        <v>8</v>
      </c>
      <c r="Y50" s="18" t="s">
        <v>57</v>
      </c>
      <c r="Z50" s="18" t="s">
        <v>57</v>
      </c>
      <c r="AA50" s="18" t="s">
        <v>52</v>
      </c>
      <c r="AB50" s="18" t="s">
        <v>85</v>
      </c>
      <c r="AC50" s="18">
        <v>15</v>
      </c>
      <c r="AD50" s="18" t="s">
        <v>11</v>
      </c>
      <c r="AE50" s="18" t="s">
        <v>86</v>
      </c>
      <c r="AF50" t="s">
        <v>57</v>
      </c>
      <c r="AG50" s="18" t="s">
        <v>57</v>
      </c>
      <c r="AH50" s="18" t="s">
        <v>57</v>
      </c>
      <c r="AI50" s="18" t="s">
        <v>11</v>
      </c>
      <c r="AJ50" s="18" t="s">
        <v>18</v>
      </c>
      <c r="AK50" s="18" t="s">
        <v>11</v>
      </c>
      <c r="AL50" s="25">
        <v>82</v>
      </c>
      <c r="AM50" s="18" t="s">
        <v>3</v>
      </c>
      <c r="AN50" s="18" t="s">
        <v>11</v>
      </c>
      <c r="AO50" s="18" t="s">
        <v>93</v>
      </c>
      <c r="AP50" s="18" t="s">
        <v>57</v>
      </c>
      <c r="AQ50" s="18" t="s">
        <v>57</v>
      </c>
      <c r="AR50" s="18" t="s">
        <v>244</v>
      </c>
      <c r="AS50" s="18" t="s">
        <v>244</v>
      </c>
      <c r="AT50" s="18" t="s">
        <v>244</v>
      </c>
      <c r="AU50" s="18" t="s">
        <v>244</v>
      </c>
      <c r="AV50" s="18" t="s">
        <v>11</v>
      </c>
      <c r="AW50" s="18" t="s">
        <v>51</v>
      </c>
      <c r="AX50" s="18" t="s">
        <v>50</v>
      </c>
      <c r="AY50" s="18" t="s">
        <v>11</v>
      </c>
      <c r="AZ50" s="18">
        <v>0.23</v>
      </c>
    </row>
    <row r="51" spans="1:52" x14ac:dyDescent="0.2">
      <c r="A51" t="s">
        <v>136</v>
      </c>
      <c r="B51" s="18" t="s">
        <v>93</v>
      </c>
      <c r="C51" s="18" t="s">
        <v>48</v>
      </c>
      <c r="D51" s="18" t="s">
        <v>2</v>
      </c>
      <c r="E51" s="18" t="s">
        <v>5</v>
      </c>
      <c r="F51" s="18" t="s">
        <v>62</v>
      </c>
      <c r="G51" s="18" t="s">
        <v>239</v>
      </c>
      <c r="H51" s="18" t="s">
        <v>3</v>
      </c>
      <c r="I51" s="18" t="s">
        <v>3</v>
      </c>
      <c r="J51" s="18" t="s">
        <v>3</v>
      </c>
      <c r="K51" s="18" t="s">
        <v>3</v>
      </c>
      <c r="L51" s="18">
        <v>4</v>
      </c>
      <c r="M51" s="18" t="s">
        <v>3</v>
      </c>
      <c r="N51" s="18">
        <v>2.1999999999999999E-2</v>
      </c>
      <c r="O51" s="18">
        <v>0</v>
      </c>
      <c r="P51" s="18">
        <v>2.1999999999999999E-2</v>
      </c>
      <c r="Q51" s="18">
        <v>4.0000000000000001E-3</v>
      </c>
      <c r="R51" s="18" t="s">
        <v>3</v>
      </c>
      <c r="S51" s="25">
        <v>55</v>
      </c>
      <c r="T51" s="18" t="s">
        <v>91</v>
      </c>
      <c r="U51" s="18">
        <v>133</v>
      </c>
      <c r="V51" s="19" t="s">
        <v>57</v>
      </c>
      <c r="W51" s="18" t="s">
        <v>11</v>
      </c>
      <c r="X51" s="25">
        <v>8</v>
      </c>
      <c r="Y51" s="18" t="s">
        <v>57</v>
      </c>
      <c r="Z51" s="18" t="s">
        <v>57</v>
      </c>
      <c r="AA51" s="18" t="s">
        <v>187</v>
      </c>
      <c r="AB51" s="18" t="s">
        <v>85</v>
      </c>
      <c r="AC51" s="18">
        <v>4</v>
      </c>
      <c r="AD51" s="18" t="s">
        <v>187</v>
      </c>
      <c r="AE51" s="18" t="s">
        <v>187</v>
      </c>
      <c r="AF51" s="18" t="s">
        <v>187</v>
      </c>
      <c r="AG51" s="18" t="s">
        <v>3</v>
      </c>
      <c r="AH51" s="18" t="s">
        <v>188</v>
      </c>
      <c r="AI51" s="18" t="s">
        <v>3</v>
      </c>
      <c r="AJ51" s="18" t="s">
        <v>57</v>
      </c>
      <c r="AK51" s="18" t="s">
        <v>3</v>
      </c>
      <c r="AL51" s="18" t="s">
        <v>57</v>
      </c>
      <c r="AM51" s="18" t="s">
        <v>3</v>
      </c>
      <c r="AN51" s="18" t="s">
        <v>3</v>
      </c>
      <c r="AO51" s="18" t="s">
        <v>93</v>
      </c>
      <c r="AP51" s="18" t="s">
        <v>240</v>
      </c>
      <c r="AQ51" s="18" t="s">
        <v>241</v>
      </c>
      <c r="AR51" s="18" t="s">
        <v>245</v>
      </c>
      <c r="AS51" s="18" t="s">
        <v>243</v>
      </c>
      <c r="AT51" s="18" t="s">
        <v>3</v>
      </c>
      <c r="AU51" s="18" t="s">
        <v>3</v>
      </c>
      <c r="AV51" s="18" t="s">
        <v>11</v>
      </c>
      <c r="AW51" s="18" t="s">
        <v>49</v>
      </c>
      <c r="AX51" s="18" t="s">
        <v>50</v>
      </c>
      <c r="AY51" s="18" t="s">
        <v>11</v>
      </c>
      <c r="AZ51" s="18">
        <v>0.23</v>
      </c>
    </row>
    <row r="52" spans="1:52" x14ac:dyDescent="0.2">
      <c r="A52" t="s">
        <v>137</v>
      </c>
      <c r="B52" s="18" t="s">
        <v>93</v>
      </c>
      <c r="C52" s="18" t="s">
        <v>48</v>
      </c>
      <c r="D52" s="18" t="s">
        <v>2</v>
      </c>
      <c r="E52" s="18" t="s">
        <v>5</v>
      </c>
      <c r="F52" s="18" t="s">
        <v>62</v>
      </c>
      <c r="G52" s="18" t="s">
        <v>239</v>
      </c>
      <c r="H52" s="18" t="s">
        <v>3</v>
      </c>
      <c r="I52" s="18" t="s">
        <v>3</v>
      </c>
      <c r="J52" s="18" t="s">
        <v>3</v>
      </c>
      <c r="K52" s="18" t="s">
        <v>3</v>
      </c>
      <c r="L52" s="18">
        <v>6</v>
      </c>
      <c r="M52" s="18" t="s">
        <v>3</v>
      </c>
      <c r="N52" s="18">
        <v>2.1999999999999999E-2</v>
      </c>
      <c r="O52" s="18">
        <v>0</v>
      </c>
      <c r="P52" s="18">
        <v>2.1999999999999999E-2</v>
      </c>
      <c r="Q52" s="18">
        <v>4.0000000000000001E-3</v>
      </c>
      <c r="R52" s="18" t="s">
        <v>3</v>
      </c>
      <c r="S52" s="25">
        <v>55</v>
      </c>
      <c r="T52" s="18" t="s">
        <v>91</v>
      </c>
      <c r="U52" s="18">
        <v>146</v>
      </c>
      <c r="V52" s="19" t="s">
        <v>57</v>
      </c>
      <c r="W52" s="18" t="s">
        <v>11</v>
      </c>
      <c r="X52" s="25">
        <v>8</v>
      </c>
      <c r="Y52" s="18" t="s">
        <v>57</v>
      </c>
      <c r="Z52" s="18" t="s">
        <v>57</v>
      </c>
      <c r="AA52" s="18" t="s">
        <v>187</v>
      </c>
      <c r="AB52" s="18" t="s">
        <v>85</v>
      </c>
      <c r="AC52" s="18">
        <v>6</v>
      </c>
      <c r="AD52" s="18" t="s">
        <v>187</v>
      </c>
      <c r="AE52" s="18" t="s">
        <v>187</v>
      </c>
      <c r="AF52" s="18" t="s">
        <v>187</v>
      </c>
      <c r="AG52" s="18" t="s">
        <v>3</v>
      </c>
      <c r="AH52" s="18" t="s">
        <v>188</v>
      </c>
      <c r="AI52" s="18" t="s">
        <v>3</v>
      </c>
      <c r="AJ52" s="18" t="s">
        <v>57</v>
      </c>
      <c r="AK52" s="18" t="s">
        <v>3</v>
      </c>
      <c r="AL52" s="18" t="s">
        <v>57</v>
      </c>
      <c r="AM52" s="18" t="s">
        <v>3</v>
      </c>
      <c r="AN52" s="18" t="s">
        <v>3</v>
      </c>
      <c r="AO52" s="18" t="s">
        <v>93</v>
      </c>
      <c r="AP52" s="18" t="s">
        <v>240</v>
      </c>
      <c r="AQ52" s="18" t="s">
        <v>241</v>
      </c>
      <c r="AR52" s="18" t="s">
        <v>245</v>
      </c>
      <c r="AS52" s="18" t="s">
        <v>243</v>
      </c>
      <c r="AT52" s="18" t="s">
        <v>3</v>
      </c>
      <c r="AU52" s="18" t="s">
        <v>3</v>
      </c>
      <c r="AV52" s="18" t="s">
        <v>11</v>
      </c>
      <c r="AW52" s="18" t="s">
        <v>49</v>
      </c>
      <c r="AX52" s="18" t="s">
        <v>50</v>
      </c>
      <c r="AY52" s="18" t="s">
        <v>11</v>
      </c>
      <c r="AZ52" s="18">
        <v>0.23</v>
      </c>
    </row>
    <row r="53" spans="1:52" x14ac:dyDescent="0.2">
      <c r="A53" t="s">
        <v>138</v>
      </c>
      <c r="B53" s="18" t="s">
        <v>93</v>
      </c>
      <c r="C53" s="18" t="s">
        <v>48</v>
      </c>
      <c r="D53" s="18" t="s">
        <v>2</v>
      </c>
      <c r="E53" s="18" t="s">
        <v>5</v>
      </c>
      <c r="F53" s="18" t="s">
        <v>62</v>
      </c>
      <c r="G53" s="18" t="s">
        <v>239</v>
      </c>
      <c r="H53" s="18" t="s">
        <v>3</v>
      </c>
      <c r="I53" s="18" t="s">
        <v>3</v>
      </c>
      <c r="J53" s="18" t="s">
        <v>3</v>
      </c>
      <c r="K53" s="18" t="s">
        <v>3</v>
      </c>
      <c r="L53" s="18">
        <v>6</v>
      </c>
      <c r="M53" s="18" t="s">
        <v>3</v>
      </c>
      <c r="N53" s="18">
        <v>2.1999999999999999E-2</v>
      </c>
      <c r="O53" s="18">
        <v>0</v>
      </c>
      <c r="P53" s="18">
        <v>2.1999999999999999E-2</v>
      </c>
      <c r="Q53" s="18">
        <v>4.0000000000000001E-3</v>
      </c>
      <c r="R53" s="18" t="s">
        <v>3</v>
      </c>
      <c r="S53" s="25">
        <v>55</v>
      </c>
      <c r="T53" s="18" t="s">
        <v>91</v>
      </c>
      <c r="U53" s="18">
        <v>146</v>
      </c>
      <c r="V53" s="19" t="s">
        <v>57</v>
      </c>
      <c r="W53" s="18" t="s">
        <v>11</v>
      </c>
      <c r="X53" s="25">
        <v>8</v>
      </c>
      <c r="Y53" s="18" t="s">
        <v>57</v>
      </c>
      <c r="Z53" s="18" t="s">
        <v>57</v>
      </c>
      <c r="AA53" s="18" t="s">
        <v>52</v>
      </c>
      <c r="AB53" s="18" t="s">
        <v>85</v>
      </c>
      <c r="AC53" s="18">
        <v>6</v>
      </c>
      <c r="AD53" s="18" t="s">
        <v>11</v>
      </c>
      <c r="AE53" s="18" t="s">
        <v>86</v>
      </c>
      <c r="AF53" s="18" t="s">
        <v>187</v>
      </c>
      <c r="AG53" s="18" t="s">
        <v>57</v>
      </c>
      <c r="AH53" s="18" t="s">
        <v>57</v>
      </c>
      <c r="AI53" s="18" t="s">
        <v>11</v>
      </c>
      <c r="AJ53" s="18" t="s">
        <v>75</v>
      </c>
      <c r="AK53" s="18" t="s">
        <v>11</v>
      </c>
      <c r="AL53" s="25">
        <v>115.6</v>
      </c>
      <c r="AM53" s="18" t="s">
        <v>3</v>
      </c>
      <c r="AN53" s="18" t="s">
        <v>11</v>
      </c>
      <c r="AO53" s="18" t="s">
        <v>57</v>
      </c>
      <c r="AP53" s="18" t="s">
        <v>57</v>
      </c>
      <c r="AQ53" s="18" t="s">
        <v>57</v>
      </c>
      <c r="AR53" s="18" t="s">
        <v>244</v>
      </c>
      <c r="AS53" s="18" t="s">
        <v>244</v>
      </c>
      <c r="AT53" s="18" t="s">
        <v>244</v>
      </c>
      <c r="AU53" s="18" t="s">
        <v>244</v>
      </c>
      <c r="AV53" s="18" t="s">
        <v>11</v>
      </c>
      <c r="AW53" s="18" t="s">
        <v>49</v>
      </c>
      <c r="AX53" s="18" t="s">
        <v>50</v>
      </c>
      <c r="AY53" s="18" t="s">
        <v>11</v>
      </c>
      <c r="AZ53" s="18">
        <v>0.23</v>
      </c>
    </row>
    <row r="54" spans="1:52" x14ac:dyDescent="0.2">
      <c r="A54" t="s">
        <v>139</v>
      </c>
      <c r="B54" s="18" t="s">
        <v>93</v>
      </c>
      <c r="C54" s="18" t="s">
        <v>48</v>
      </c>
      <c r="D54" s="18" t="s">
        <v>2</v>
      </c>
      <c r="E54" s="18" t="s">
        <v>5</v>
      </c>
      <c r="F54" s="18" t="s">
        <v>62</v>
      </c>
      <c r="G54" s="18" t="s">
        <v>239</v>
      </c>
      <c r="H54" s="18" t="s">
        <v>3</v>
      </c>
      <c r="I54" s="18" t="s">
        <v>3</v>
      </c>
      <c r="J54" s="18" t="s">
        <v>3</v>
      </c>
      <c r="K54" s="18" t="s">
        <v>3</v>
      </c>
      <c r="L54" s="18">
        <v>8</v>
      </c>
      <c r="M54" s="18" t="s">
        <v>3</v>
      </c>
      <c r="N54" s="18">
        <v>1.7000000000000001E-2</v>
      </c>
      <c r="O54" s="18">
        <v>8.0000000000000002E-3</v>
      </c>
      <c r="P54" s="18">
        <v>1.7000000000000001E-2</v>
      </c>
      <c r="Q54" s="18">
        <v>7.0000000000000001E-3</v>
      </c>
      <c r="R54" s="18" t="s">
        <v>3</v>
      </c>
      <c r="S54" s="25">
        <v>55</v>
      </c>
      <c r="T54" s="18" t="s">
        <v>91</v>
      </c>
      <c r="U54" s="18">
        <v>147</v>
      </c>
      <c r="V54" s="19" t="s">
        <v>57</v>
      </c>
      <c r="W54" s="18" t="s">
        <v>11</v>
      </c>
      <c r="X54" s="25">
        <v>8</v>
      </c>
      <c r="Y54" s="18" t="s">
        <v>57</v>
      </c>
      <c r="Z54" s="18" t="s">
        <v>57</v>
      </c>
      <c r="AA54" s="18" t="s">
        <v>187</v>
      </c>
      <c r="AB54" s="18" t="s">
        <v>85</v>
      </c>
      <c r="AC54" s="18">
        <v>8</v>
      </c>
      <c r="AD54" s="18" t="s">
        <v>187</v>
      </c>
      <c r="AE54" s="18" t="s">
        <v>187</v>
      </c>
      <c r="AF54" s="18" t="s">
        <v>187</v>
      </c>
      <c r="AG54" s="18" t="s">
        <v>3</v>
      </c>
      <c r="AH54" s="18" t="s">
        <v>188</v>
      </c>
      <c r="AI54" s="18" t="s">
        <v>3</v>
      </c>
      <c r="AJ54" s="18" t="s">
        <v>57</v>
      </c>
      <c r="AK54" s="18" t="s">
        <v>3</v>
      </c>
      <c r="AL54" s="18" t="s">
        <v>57</v>
      </c>
      <c r="AM54" s="18" t="s">
        <v>3</v>
      </c>
      <c r="AN54" s="18" t="s">
        <v>3</v>
      </c>
      <c r="AO54" s="18" t="s">
        <v>93</v>
      </c>
      <c r="AP54" s="18" t="s">
        <v>240</v>
      </c>
      <c r="AQ54" s="18" t="s">
        <v>241</v>
      </c>
      <c r="AR54" s="18" t="s">
        <v>245</v>
      </c>
      <c r="AS54" s="18" t="s">
        <v>243</v>
      </c>
      <c r="AT54" s="18" t="s">
        <v>3</v>
      </c>
      <c r="AU54" s="18" t="s">
        <v>3</v>
      </c>
      <c r="AV54" s="18" t="s">
        <v>11</v>
      </c>
      <c r="AW54" s="18" t="s">
        <v>49</v>
      </c>
      <c r="AX54" s="18" t="s">
        <v>50</v>
      </c>
      <c r="AY54" s="18" t="s">
        <v>11</v>
      </c>
      <c r="AZ54" s="18">
        <v>0.23</v>
      </c>
    </row>
    <row r="55" spans="1:52" x14ac:dyDescent="0.2">
      <c r="A55" t="s">
        <v>168</v>
      </c>
      <c r="B55" s="18" t="s">
        <v>93</v>
      </c>
      <c r="C55" s="18" t="s">
        <v>48</v>
      </c>
      <c r="D55" s="18" t="s">
        <v>2</v>
      </c>
      <c r="E55" s="18" t="s">
        <v>5</v>
      </c>
      <c r="F55" s="18" t="s">
        <v>62</v>
      </c>
      <c r="G55" s="18" t="s">
        <v>239</v>
      </c>
      <c r="H55" s="18" t="s">
        <v>3</v>
      </c>
      <c r="I55" s="18" t="s">
        <v>3</v>
      </c>
      <c r="J55" s="18" t="s">
        <v>3</v>
      </c>
      <c r="K55" s="18" t="s">
        <v>3</v>
      </c>
      <c r="L55" s="18">
        <v>8</v>
      </c>
      <c r="M55" s="18" t="s">
        <v>3</v>
      </c>
      <c r="N55" s="18">
        <v>1.7000000000000001E-2</v>
      </c>
      <c r="O55" s="18">
        <v>8.0000000000000002E-3</v>
      </c>
      <c r="P55" s="18">
        <v>1.7000000000000001E-2</v>
      </c>
      <c r="Q55" s="18">
        <v>7.0000000000000001E-3</v>
      </c>
      <c r="R55" s="18" t="s">
        <v>3</v>
      </c>
      <c r="S55" s="25">
        <v>55</v>
      </c>
      <c r="T55" s="18" t="s">
        <v>91</v>
      </c>
      <c r="U55" s="18">
        <v>147</v>
      </c>
      <c r="V55" s="19" t="s">
        <v>57</v>
      </c>
      <c r="W55" s="18" t="s">
        <v>11</v>
      </c>
      <c r="X55" s="25">
        <v>8</v>
      </c>
      <c r="Y55" s="18" t="s">
        <v>57</v>
      </c>
      <c r="Z55" s="18" t="s">
        <v>57</v>
      </c>
      <c r="AA55" s="18" t="s">
        <v>52</v>
      </c>
      <c r="AB55" s="18" t="s">
        <v>85</v>
      </c>
      <c r="AC55" s="18">
        <v>8</v>
      </c>
      <c r="AD55" s="18" t="s">
        <v>11</v>
      </c>
      <c r="AE55" s="18" t="s">
        <v>86</v>
      </c>
      <c r="AF55" s="18" t="s">
        <v>187</v>
      </c>
      <c r="AG55" s="18" t="s">
        <v>57</v>
      </c>
      <c r="AH55" s="18" t="s">
        <v>57</v>
      </c>
      <c r="AI55" s="18" t="s">
        <v>11</v>
      </c>
      <c r="AJ55" s="18" t="s">
        <v>75</v>
      </c>
      <c r="AK55" s="18" t="s">
        <v>11</v>
      </c>
      <c r="AL55" s="25">
        <v>121</v>
      </c>
      <c r="AM55" s="18" t="s">
        <v>3</v>
      </c>
      <c r="AN55" s="18" t="s">
        <v>11</v>
      </c>
      <c r="AO55" s="18" t="s">
        <v>57</v>
      </c>
      <c r="AP55" s="18" t="s">
        <v>57</v>
      </c>
      <c r="AQ55" s="18" t="s">
        <v>57</v>
      </c>
      <c r="AR55" s="18" t="s">
        <v>244</v>
      </c>
      <c r="AS55" s="18" t="s">
        <v>244</v>
      </c>
      <c r="AT55" s="18" t="s">
        <v>244</v>
      </c>
      <c r="AU55" s="18" t="s">
        <v>244</v>
      </c>
      <c r="AV55" s="18" t="s">
        <v>11</v>
      </c>
      <c r="AW55" s="18" t="s">
        <v>49</v>
      </c>
      <c r="AX55" s="18" t="s">
        <v>50</v>
      </c>
      <c r="AY55" s="18" t="s">
        <v>11</v>
      </c>
      <c r="AZ55" s="18">
        <v>0.23</v>
      </c>
    </row>
    <row r="56" spans="1:52" x14ac:dyDescent="0.2">
      <c r="A56" t="s">
        <v>140</v>
      </c>
      <c r="B56" s="18" t="s">
        <v>93</v>
      </c>
      <c r="C56" s="18" t="s">
        <v>48</v>
      </c>
      <c r="D56" s="18" t="s">
        <v>2</v>
      </c>
      <c r="E56" s="18" t="s">
        <v>5</v>
      </c>
      <c r="F56" s="18" t="s">
        <v>62</v>
      </c>
      <c r="G56" s="18" t="s">
        <v>239</v>
      </c>
      <c r="H56" s="18" t="s">
        <v>3</v>
      </c>
      <c r="I56" s="18" t="s">
        <v>3</v>
      </c>
      <c r="J56" s="18" t="s">
        <v>3</v>
      </c>
      <c r="K56" s="18" t="s">
        <v>3</v>
      </c>
      <c r="L56" s="18">
        <v>11</v>
      </c>
      <c r="M56" s="18" t="s">
        <v>3</v>
      </c>
      <c r="N56" s="18">
        <v>2.3E-2</v>
      </c>
      <c r="O56" s="18">
        <v>0</v>
      </c>
      <c r="P56" s="18">
        <v>2.3E-2</v>
      </c>
      <c r="Q56" s="18">
        <v>1.2E-2</v>
      </c>
      <c r="R56" s="18" t="s">
        <v>3</v>
      </c>
      <c r="S56" s="25">
        <v>55</v>
      </c>
      <c r="T56" s="18" t="s">
        <v>91</v>
      </c>
      <c r="U56" s="18">
        <v>141</v>
      </c>
      <c r="V56" s="19" t="s">
        <v>57</v>
      </c>
      <c r="W56" s="18" t="s">
        <v>11</v>
      </c>
      <c r="X56" s="25">
        <v>8</v>
      </c>
      <c r="Y56" s="18" t="s">
        <v>57</v>
      </c>
      <c r="Z56" s="18" t="s">
        <v>57</v>
      </c>
      <c r="AA56" s="18" t="s">
        <v>187</v>
      </c>
      <c r="AB56" s="18" t="s">
        <v>85</v>
      </c>
      <c r="AC56" s="18">
        <v>11</v>
      </c>
      <c r="AD56" s="18" t="s">
        <v>187</v>
      </c>
      <c r="AE56" s="18" t="s">
        <v>187</v>
      </c>
      <c r="AF56" s="18" t="s">
        <v>187</v>
      </c>
      <c r="AG56" s="18" t="s">
        <v>3</v>
      </c>
      <c r="AH56" s="18" t="s">
        <v>188</v>
      </c>
      <c r="AI56" s="18" t="s">
        <v>3</v>
      </c>
      <c r="AJ56" s="18" t="s">
        <v>57</v>
      </c>
      <c r="AK56" s="18" t="s">
        <v>3</v>
      </c>
      <c r="AL56" s="18" t="s">
        <v>57</v>
      </c>
      <c r="AM56" s="18" t="s">
        <v>3</v>
      </c>
      <c r="AN56" s="18" t="s">
        <v>3</v>
      </c>
      <c r="AO56" s="18" t="s">
        <v>93</v>
      </c>
      <c r="AP56" s="18" t="s">
        <v>240</v>
      </c>
      <c r="AQ56" s="18" t="s">
        <v>241</v>
      </c>
      <c r="AR56" s="18" t="s">
        <v>245</v>
      </c>
      <c r="AS56" s="18" t="s">
        <v>243</v>
      </c>
      <c r="AT56" s="18" t="s">
        <v>3</v>
      </c>
      <c r="AU56" s="18" t="s">
        <v>3</v>
      </c>
      <c r="AV56" s="18" t="s">
        <v>11</v>
      </c>
      <c r="AW56" s="18" t="s">
        <v>53</v>
      </c>
      <c r="AX56" s="18" t="s">
        <v>50</v>
      </c>
      <c r="AY56" s="18" t="s">
        <v>11</v>
      </c>
      <c r="AZ56" s="18">
        <v>0.23</v>
      </c>
    </row>
    <row r="57" spans="1:52" x14ac:dyDescent="0.2">
      <c r="A57" t="s">
        <v>141</v>
      </c>
      <c r="B57" s="18" t="s">
        <v>93</v>
      </c>
      <c r="C57" s="18" t="s">
        <v>48</v>
      </c>
      <c r="D57" s="18" t="s">
        <v>2</v>
      </c>
      <c r="E57" s="18" t="s">
        <v>5</v>
      </c>
      <c r="F57" s="18" t="s">
        <v>62</v>
      </c>
      <c r="G57" s="18" t="s">
        <v>239</v>
      </c>
      <c r="H57" s="18" t="s">
        <v>3</v>
      </c>
      <c r="I57" s="18" t="s">
        <v>3</v>
      </c>
      <c r="J57" s="18" t="s">
        <v>3</v>
      </c>
      <c r="K57" s="18" t="s">
        <v>3</v>
      </c>
      <c r="L57" s="18">
        <v>11</v>
      </c>
      <c r="M57" s="18" t="s">
        <v>3</v>
      </c>
      <c r="N57" s="18">
        <v>2.3E-2</v>
      </c>
      <c r="O57" s="18">
        <v>0</v>
      </c>
      <c r="P57" s="18">
        <v>2.3E-2</v>
      </c>
      <c r="Q57" s="18">
        <v>1.2E-2</v>
      </c>
      <c r="R57" s="18" t="s">
        <v>3</v>
      </c>
      <c r="S57" s="25">
        <v>55</v>
      </c>
      <c r="T57" s="18" t="s">
        <v>91</v>
      </c>
      <c r="U57" s="18">
        <v>128</v>
      </c>
      <c r="V57" s="19" t="s">
        <v>57</v>
      </c>
      <c r="W57" s="18" t="s">
        <v>11</v>
      </c>
      <c r="X57" s="25">
        <v>8</v>
      </c>
      <c r="Y57" s="18" t="s">
        <v>57</v>
      </c>
      <c r="Z57" s="18" t="s">
        <v>57</v>
      </c>
      <c r="AA57" s="18" t="s">
        <v>187</v>
      </c>
      <c r="AB57" s="18" t="s">
        <v>85</v>
      </c>
      <c r="AC57" s="18">
        <v>11</v>
      </c>
      <c r="AD57" s="18" t="s">
        <v>187</v>
      </c>
      <c r="AE57" s="18" t="s">
        <v>187</v>
      </c>
      <c r="AF57" s="18" t="s">
        <v>187</v>
      </c>
      <c r="AG57" s="18" t="s">
        <v>3</v>
      </c>
      <c r="AH57" s="18" t="s">
        <v>188</v>
      </c>
      <c r="AI57" s="18" t="s">
        <v>3</v>
      </c>
      <c r="AJ57" s="18" t="s">
        <v>57</v>
      </c>
      <c r="AK57" s="18" t="s">
        <v>3</v>
      </c>
      <c r="AL57" s="18" t="s">
        <v>57</v>
      </c>
      <c r="AM57" s="18" t="s">
        <v>3</v>
      </c>
      <c r="AN57" s="18" t="s">
        <v>3</v>
      </c>
      <c r="AO57" s="18" t="s">
        <v>93</v>
      </c>
      <c r="AP57" s="18" t="s">
        <v>240</v>
      </c>
      <c r="AQ57" s="18" t="s">
        <v>241</v>
      </c>
      <c r="AR57" s="18" t="s">
        <v>245</v>
      </c>
      <c r="AS57" s="18" t="s">
        <v>243</v>
      </c>
      <c r="AT57" s="18" t="s">
        <v>3</v>
      </c>
      <c r="AU57" s="18" t="s">
        <v>3</v>
      </c>
      <c r="AV57" s="18" t="s">
        <v>11</v>
      </c>
      <c r="AW57" s="18" t="s">
        <v>53</v>
      </c>
      <c r="AX57" s="18" t="s">
        <v>50</v>
      </c>
      <c r="AY57" s="18" t="s">
        <v>11</v>
      </c>
      <c r="AZ57" s="18">
        <v>0.23</v>
      </c>
    </row>
    <row r="58" spans="1:52" x14ac:dyDescent="0.2">
      <c r="A58" t="s">
        <v>142</v>
      </c>
      <c r="B58" s="18" t="s">
        <v>93</v>
      </c>
      <c r="C58" s="18" t="s">
        <v>48</v>
      </c>
      <c r="D58" s="18" t="s">
        <v>2</v>
      </c>
      <c r="E58" s="18" t="s">
        <v>5</v>
      </c>
      <c r="F58" s="18" t="s">
        <v>62</v>
      </c>
      <c r="G58" s="18" t="s">
        <v>239</v>
      </c>
      <c r="H58" s="18" t="s">
        <v>3</v>
      </c>
      <c r="I58" s="18" t="s">
        <v>3</v>
      </c>
      <c r="J58" s="18" t="s">
        <v>3</v>
      </c>
      <c r="K58" s="18" t="s">
        <v>3</v>
      </c>
      <c r="L58" s="18">
        <v>14</v>
      </c>
      <c r="M58" s="18" t="s">
        <v>3</v>
      </c>
      <c r="N58" s="18">
        <v>2.4E-2</v>
      </c>
      <c r="O58" s="18">
        <v>1.7000000000000001E-2</v>
      </c>
      <c r="P58" s="18">
        <v>2.4E-2</v>
      </c>
      <c r="Q58" s="18">
        <v>1.0999999999999999E-2</v>
      </c>
      <c r="R58" s="18" t="s">
        <v>3</v>
      </c>
      <c r="S58" s="25">
        <v>55</v>
      </c>
      <c r="T58" s="18" t="s">
        <v>91</v>
      </c>
      <c r="U58" s="18">
        <v>144</v>
      </c>
      <c r="V58" s="19" t="s">
        <v>57</v>
      </c>
      <c r="W58" s="18" t="s">
        <v>11</v>
      </c>
      <c r="X58" s="25">
        <v>8</v>
      </c>
      <c r="Y58" s="18" t="s">
        <v>57</v>
      </c>
      <c r="Z58" s="18" t="s">
        <v>57</v>
      </c>
      <c r="AA58" s="18" t="s">
        <v>187</v>
      </c>
      <c r="AB58" s="18" t="s">
        <v>85</v>
      </c>
      <c r="AC58" s="18">
        <v>14</v>
      </c>
      <c r="AD58" s="18" t="s">
        <v>187</v>
      </c>
      <c r="AE58" s="18" t="s">
        <v>187</v>
      </c>
      <c r="AF58" s="18" t="s">
        <v>187</v>
      </c>
      <c r="AG58" s="18" t="s">
        <v>3</v>
      </c>
      <c r="AH58" s="18" t="s">
        <v>188</v>
      </c>
      <c r="AI58" s="18" t="s">
        <v>3</v>
      </c>
      <c r="AJ58" s="18" t="s">
        <v>57</v>
      </c>
      <c r="AK58" s="18" t="s">
        <v>3</v>
      </c>
      <c r="AL58" s="18" t="s">
        <v>57</v>
      </c>
      <c r="AM58" s="18" t="s">
        <v>3</v>
      </c>
      <c r="AN58" s="18" t="s">
        <v>3</v>
      </c>
      <c r="AO58" s="18" t="s">
        <v>93</v>
      </c>
      <c r="AP58" s="18" t="s">
        <v>240</v>
      </c>
      <c r="AQ58" s="18" t="s">
        <v>241</v>
      </c>
      <c r="AR58" s="18" t="s">
        <v>245</v>
      </c>
      <c r="AS58" s="18" t="s">
        <v>243</v>
      </c>
      <c r="AT58" s="18" t="s">
        <v>3</v>
      </c>
      <c r="AU58" s="18" t="s">
        <v>3</v>
      </c>
      <c r="AV58" s="18" t="s">
        <v>11</v>
      </c>
      <c r="AW58" s="18" t="s">
        <v>53</v>
      </c>
      <c r="AX58" s="18" t="s">
        <v>50</v>
      </c>
      <c r="AY58" s="18" t="s">
        <v>11</v>
      </c>
      <c r="AZ58" s="18">
        <v>0.23</v>
      </c>
    </row>
    <row r="59" spans="1:52" x14ac:dyDescent="0.2">
      <c r="A59" t="s">
        <v>143</v>
      </c>
      <c r="B59" s="18" t="s">
        <v>93</v>
      </c>
      <c r="C59" s="18" t="s">
        <v>48</v>
      </c>
      <c r="D59" s="18" t="s">
        <v>2</v>
      </c>
      <c r="E59" s="18" t="s">
        <v>5</v>
      </c>
      <c r="F59" s="18" t="s">
        <v>62</v>
      </c>
      <c r="G59" s="18" t="s">
        <v>239</v>
      </c>
      <c r="H59" s="18" t="s">
        <v>3</v>
      </c>
      <c r="I59" s="18" t="s">
        <v>3</v>
      </c>
      <c r="J59" s="18" t="s">
        <v>3</v>
      </c>
      <c r="K59" s="18" t="s">
        <v>3</v>
      </c>
      <c r="L59" s="18">
        <v>4</v>
      </c>
      <c r="M59" s="18" t="s">
        <v>3</v>
      </c>
      <c r="N59" s="18">
        <v>2.1999999999999999E-2</v>
      </c>
      <c r="O59" s="18">
        <v>0</v>
      </c>
      <c r="P59" s="18">
        <v>2.1999999999999999E-2</v>
      </c>
      <c r="Q59" s="18">
        <v>4.0000000000000001E-3</v>
      </c>
      <c r="R59" s="18" t="s">
        <v>3</v>
      </c>
      <c r="S59" s="25">
        <v>55</v>
      </c>
      <c r="T59" s="18" t="s">
        <v>91</v>
      </c>
      <c r="U59" s="18">
        <v>133</v>
      </c>
      <c r="V59" s="19" t="s">
        <v>57</v>
      </c>
      <c r="W59" s="18" t="s">
        <v>11</v>
      </c>
      <c r="X59" s="25">
        <v>8</v>
      </c>
      <c r="Y59" s="18" t="s">
        <v>57</v>
      </c>
      <c r="Z59" s="18" t="s">
        <v>57</v>
      </c>
      <c r="AA59" s="18" t="s">
        <v>187</v>
      </c>
      <c r="AB59" s="18" t="s">
        <v>85</v>
      </c>
      <c r="AC59" s="18">
        <v>4</v>
      </c>
      <c r="AD59" s="18" t="s">
        <v>187</v>
      </c>
      <c r="AE59" s="18" t="s">
        <v>187</v>
      </c>
      <c r="AF59" s="18" t="s">
        <v>187</v>
      </c>
      <c r="AG59" s="18" t="s">
        <v>3</v>
      </c>
      <c r="AH59" s="18" t="s">
        <v>188</v>
      </c>
      <c r="AI59" s="18" t="s">
        <v>3</v>
      </c>
      <c r="AJ59" s="18" t="s">
        <v>57</v>
      </c>
      <c r="AK59" s="18" t="s">
        <v>3</v>
      </c>
      <c r="AL59" s="18" t="s">
        <v>57</v>
      </c>
      <c r="AM59" s="18" t="s">
        <v>3</v>
      </c>
      <c r="AN59" s="18" t="s">
        <v>57</v>
      </c>
      <c r="AO59" s="18" t="s">
        <v>57</v>
      </c>
      <c r="AP59" s="18" t="s">
        <v>57</v>
      </c>
      <c r="AQ59" s="18" t="s">
        <v>57</v>
      </c>
      <c r="AR59" s="18" t="s">
        <v>244</v>
      </c>
      <c r="AS59" s="18" t="s">
        <v>244</v>
      </c>
      <c r="AT59" s="18" t="s">
        <v>244</v>
      </c>
      <c r="AU59" s="18" t="s">
        <v>244</v>
      </c>
      <c r="AV59" s="18" t="s">
        <v>11</v>
      </c>
      <c r="AW59" s="18" t="s">
        <v>49</v>
      </c>
      <c r="AX59" s="18" t="s">
        <v>50</v>
      </c>
      <c r="AY59" s="18" t="s">
        <v>11</v>
      </c>
      <c r="AZ59" s="18">
        <v>0.23</v>
      </c>
    </row>
    <row r="60" spans="1:52" x14ac:dyDescent="0.2">
      <c r="A60" t="s">
        <v>144</v>
      </c>
      <c r="B60" s="18" t="s">
        <v>93</v>
      </c>
      <c r="C60" s="18" t="s">
        <v>48</v>
      </c>
      <c r="D60" s="18" t="s">
        <v>2</v>
      </c>
      <c r="E60" s="18" t="s">
        <v>5</v>
      </c>
      <c r="F60" s="18" t="s">
        <v>62</v>
      </c>
      <c r="G60" s="18" t="s">
        <v>239</v>
      </c>
      <c r="H60" s="18" t="s">
        <v>3</v>
      </c>
      <c r="I60" s="18" t="s">
        <v>3</v>
      </c>
      <c r="J60" s="18" t="s">
        <v>3</v>
      </c>
      <c r="K60" s="18" t="s">
        <v>3</v>
      </c>
      <c r="L60" s="18">
        <v>6</v>
      </c>
      <c r="M60" s="18" t="s">
        <v>3</v>
      </c>
      <c r="N60" s="18">
        <v>2.1999999999999999E-2</v>
      </c>
      <c r="O60" s="18">
        <v>0</v>
      </c>
      <c r="P60" s="18">
        <v>2.1999999999999999E-2</v>
      </c>
      <c r="Q60" s="18">
        <v>4.0000000000000001E-3</v>
      </c>
      <c r="R60" s="18" t="s">
        <v>3</v>
      </c>
      <c r="S60" s="25">
        <v>55</v>
      </c>
      <c r="T60" s="18" t="s">
        <v>91</v>
      </c>
      <c r="U60" s="18">
        <v>146</v>
      </c>
      <c r="V60" s="19" t="s">
        <v>57</v>
      </c>
      <c r="W60" s="18" t="s">
        <v>11</v>
      </c>
      <c r="X60" s="25">
        <v>8</v>
      </c>
      <c r="Y60" s="18" t="s">
        <v>57</v>
      </c>
      <c r="Z60" s="18" t="s">
        <v>57</v>
      </c>
      <c r="AA60" s="18" t="s">
        <v>187</v>
      </c>
      <c r="AB60" s="18" t="s">
        <v>85</v>
      </c>
      <c r="AC60" s="18">
        <v>6</v>
      </c>
      <c r="AD60" s="18" t="s">
        <v>187</v>
      </c>
      <c r="AE60" s="18" t="s">
        <v>187</v>
      </c>
      <c r="AF60" s="18" t="s">
        <v>187</v>
      </c>
      <c r="AG60" s="18" t="s">
        <v>3</v>
      </c>
      <c r="AH60" s="18" t="s">
        <v>188</v>
      </c>
      <c r="AI60" s="18" t="s">
        <v>3</v>
      </c>
      <c r="AJ60" s="18" t="s">
        <v>57</v>
      </c>
      <c r="AK60" s="18" t="s">
        <v>3</v>
      </c>
      <c r="AL60" s="18" t="s">
        <v>57</v>
      </c>
      <c r="AM60" s="18" t="s">
        <v>3</v>
      </c>
      <c r="AN60" s="18" t="s">
        <v>57</v>
      </c>
      <c r="AO60" s="18" t="s">
        <v>57</v>
      </c>
      <c r="AP60" s="18" t="s">
        <v>57</v>
      </c>
      <c r="AQ60" s="18" t="s">
        <v>57</v>
      </c>
      <c r="AR60" s="18" t="s">
        <v>244</v>
      </c>
      <c r="AS60" s="18" t="s">
        <v>244</v>
      </c>
      <c r="AT60" s="18" t="s">
        <v>244</v>
      </c>
      <c r="AU60" s="18" t="s">
        <v>244</v>
      </c>
      <c r="AV60" s="18" t="s">
        <v>11</v>
      </c>
      <c r="AW60" s="18" t="s">
        <v>49</v>
      </c>
      <c r="AX60" s="18" t="s">
        <v>50</v>
      </c>
      <c r="AY60" s="18" t="s">
        <v>11</v>
      </c>
      <c r="AZ60" s="18">
        <v>0.23</v>
      </c>
    </row>
    <row r="61" spans="1:52" x14ac:dyDescent="0.2">
      <c r="A61" t="s">
        <v>145</v>
      </c>
      <c r="B61" s="18" t="s">
        <v>93</v>
      </c>
      <c r="C61" s="18" t="s">
        <v>48</v>
      </c>
      <c r="D61" s="18" t="s">
        <v>2</v>
      </c>
      <c r="E61" s="18" t="s">
        <v>5</v>
      </c>
      <c r="F61" s="18" t="s">
        <v>62</v>
      </c>
      <c r="G61" s="18" t="s">
        <v>239</v>
      </c>
      <c r="H61" s="18" t="s">
        <v>3</v>
      </c>
      <c r="I61" s="18" t="s">
        <v>3</v>
      </c>
      <c r="J61" s="18" t="s">
        <v>3</v>
      </c>
      <c r="K61" s="18" t="s">
        <v>3</v>
      </c>
      <c r="L61" s="18">
        <v>8</v>
      </c>
      <c r="M61" s="18" t="s">
        <v>3</v>
      </c>
      <c r="N61" s="18">
        <v>1.7000000000000001E-2</v>
      </c>
      <c r="O61" s="18">
        <v>8.0000000000000002E-3</v>
      </c>
      <c r="P61" s="18">
        <v>1.7000000000000001E-2</v>
      </c>
      <c r="Q61" s="18">
        <v>7.0000000000000001E-3</v>
      </c>
      <c r="R61" s="18" t="s">
        <v>3</v>
      </c>
      <c r="S61" s="25">
        <v>55</v>
      </c>
      <c r="T61" s="18" t="s">
        <v>91</v>
      </c>
      <c r="U61" s="18">
        <v>147</v>
      </c>
      <c r="V61" s="19" t="s">
        <v>57</v>
      </c>
      <c r="W61" s="18" t="s">
        <v>11</v>
      </c>
      <c r="X61" s="25">
        <v>8</v>
      </c>
      <c r="Y61" s="18" t="s">
        <v>57</v>
      </c>
      <c r="Z61" s="18" t="s">
        <v>57</v>
      </c>
      <c r="AA61" s="18" t="s">
        <v>187</v>
      </c>
      <c r="AB61" s="18" t="s">
        <v>85</v>
      </c>
      <c r="AC61" s="18">
        <v>8</v>
      </c>
      <c r="AD61" s="18" t="s">
        <v>187</v>
      </c>
      <c r="AE61" s="18" t="s">
        <v>187</v>
      </c>
      <c r="AF61" s="18" t="s">
        <v>187</v>
      </c>
      <c r="AG61" s="18" t="s">
        <v>3</v>
      </c>
      <c r="AH61" s="18" t="s">
        <v>188</v>
      </c>
      <c r="AI61" s="18" t="s">
        <v>3</v>
      </c>
      <c r="AJ61" s="18" t="s">
        <v>57</v>
      </c>
      <c r="AK61" s="18" t="s">
        <v>3</v>
      </c>
      <c r="AL61" s="18" t="s">
        <v>57</v>
      </c>
      <c r="AM61" s="18" t="s">
        <v>3</v>
      </c>
      <c r="AN61" s="18" t="s">
        <v>57</v>
      </c>
      <c r="AO61" s="18" t="s">
        <v>57</v>
      </c>
      <c r="AP61" s="18" t="s">
        <v>57</v>
      </c>
      <c r="AQ61" s="18" t="s">
        <v>57</v>
      </c>
      <c r="AR61" s="18" t="s">
        <v>244</v>
      </c>
      <c r="AS61" s="18" t="s">
        <v>244</v>
      </c>
      <c r="AT61" s="18" t="s">
        <v>244</v>
      </c>
      <c r="AU61" s="18" t="s">
        <v>244</v>
      </c>
      <c r="AV61" s="18" t="s">
        <v>11</v>
      </c>
      <c r="AW61" s="18" t="s">
        <v>49</v>
      </c>
      <c r="AX61" s="18" t="s">
        <v>50</v>
      </c>
      <c r="AY61" s="18" t="s">
        <v>11</v>
      </c>
      <c r="AZ61" s="18">
        <v>0.23</v>
      </c>
    </row>
    <row r="62" spans="1:52" x14ac:dyDescent="0.2">
      <c r="A62" t="s">
        <v>146</v>
      </c>
      <c r="B62" s="18" t="s">
        <v>93</v>
      </c>
      <c r="C62" s="18" t="s">
        <v>48</v>
      </c>
      <c r="D62" s="18" t="s">
        <v>2</v>
      </c>
      <c r="E62" s="18" t="s">
        <v>5</v>
      </c>
      <c r="F62" s="18" t="s">
        <v>62</v>
      </c>
      <c r="G62" s="18" t="s">
        <v>239</v>
      </c>
      <c r="H62" s="18" t="s">
        <v>3</v>
      </c>
      <c r="I62" s="18" t="s">
        <v>3</v>
      </c>
      <c r="J62" s="18" t="s">
        <v>3</v>
      </c>
      <c r="K62" s="18" t="s">
        <v>3</v>
      </c>
      <c r="L62" s="18">
        <v>11</v>
      </c>
      <c r="M62" s="18" t="s">
        <v>3</v>
      </c>
      <c r="N62" s="18">
        <v>2.3E-2</v>
      </c>
      <c r="O62" s="18">
        <v>0</v>
      </c>
      <c r="P62" s="18">
        <v>2.3E-2</v>
      </c>
      <c r="Q62" s="18">
        <v>1.2E-2</v>
      </c>
      <c r="R62" s="18" t="s">
        <v>3</v>
      </c>
      <c r="S62" s="25">
        <v>55</v>
      </c>
      <c r="T62" s="18" t="s">
        <v>91</v>
      </c>
      <c r="U62" s="18">
        <v>141</v>
      </c>
      <c r="V62" s="19" t="s">
        <v>57</v>
      </c>
      <c r="W62" s="18" t="s">
        <v>11</v>
      </c>
      <c r="X62" s="25">
        <v>8</v>
      </c>
      <c r="Y62" s="18" t="s">
        <v>57</v>
      </c>
      <c r="Z62" s="18" t="s">
        <v>57</v>
      </c>
      <c r="AA62" s="18" t="s">
        <v>187</v>
      </c>
      <c r="AB62" s="18" t="s">
        <v>85</v>
      </c>
      <c r="AC62" s="18">
        <v>11</v>
      </c>
      <c r="AD62" s="18" t="s">
        <v>187</v>
      </c>
      <c r="AE62" s="18" t="s">
        <v>187</v>
      </c>
      <c r="AF62" s="18" t="s">
        <v>187</v>
      </c>
      <c r="AG62" s="18" t="s">
        <v>3</v>
      </c>
      <c r="AH62" s="18" t="s">
        <v>188</v>
      </c>
      <c r="AI62" s="18" t="s">
        <v>3</v>
      </c>
      <c r="AJ62" s="18" t="s">
        <v>57</v>
      </c>
      <c r="AK62" s="18" t="s">
        <v>3</v>
      </c>
      <c r="AL62" s="18" t="s">
        <v>57</v>
      </c>
      <c r="AM62" s="18" t="s">
        <v>3</v>
      </c>
      <c r="AN62" s="18" t="s">
        <v>57</v>
      </c>
      <c r="AO62" s="18" t="s">
        <v>57</v>
      </c>
      <c r="AP62" s="18" t="s">
        <v>57</v>
      </c>
      <c r="AQ62" s="18" t="s">
        <v>57</v>
      </c>
      <c r="AR62" s="18" t="s">
        <v>244</v>
      </c>
      <c r="AS62" s="18" t="s">
        <v>244</v>
      </c>
      <c r="AT62" s="18" t="s">
        <v>244</v>
      </c>
      <c r="AU62" s="18" t="s">
        <v>244</v>
      </c>
      <c r="AV62" s="18" t="s">
        <v>11</v>
      </c>
      <c r="AW62" s="18" t="s">
        <v>53</v>
      </c>
      <c r="AX62" s="18" t="s">
        <v>50</v>
      </c>
      <c r="AY62" s="18" t="s">
        <v>11</v>
      </c>
      <c r="AZ62" s="18">
        <v>0.23</v>
      </c>
    </row>
    <row r="63" spans="1:52" x14ac:dyDescent="0.2">
      <c r="A63" t="s">
        <v>147</v>
      </c>
      <c r="B63" s="18" t="s">
        <v>93</v>
      </c>
      <c r="C63" s="18" t="s">
        <v>48</v>
      </c>
      <c r="D63" s="18" t="s">
        <v>2</v>
      </c>
      <c r="E63" s="18" t="s">
        <v>5</v>
      </c>
      <c r="F63" s="18" t="s">
        <v>62</v>
      </c>
      <c r="G63" s="18" t="s">
        <v>239</v>
      </c>
      <c r="H63" s="18" t="s">
        <v>3</v>
      </c>
      <c r="I63" s="18" t="s">
        <v>3</v>
      </c>
      <c r="J63" s="18" t="s">
        <v>3</v>
      </c>
      <c r="K63" s="18" t="s">
        <v>3</v>
      </c>
      <c r="L63" s="18">
        <v>11</v>
      </c>
      <c r="M63" s="18" t="s">
        <v>3</v>
      </c>
      <c r="N63" s="18">
        <v>2.3E-2</v>
      </c>
      <c r="O63" s="18">
        <v>0</v>
      </c>
      <c r="P63" s="18">
        <v>2.3E-2</v>
      </c>
      <c r="Q63" s="18">
        <v>1.2E-2</v>
      </c>
      <c r="R63" s="18" t="s">
        <v>3</v>
      </c>
      <c r="S63" s="25">
        <v>55</v>
      </c>
      <c r="T63" s="18" t="s">
        <v>91</v>
      </c>
      <c r="U63" s="18">
        <v>128</v>
      </c>
      <c r="V63" s="19" t="s">
        <v>57</v>
      </c>
      <c r="W63" s="18" t="s">
        <v>11</v>
      </c>
      <c r="X63" s="25">
        <v>8</v>
      </c>
      <c r="Y63" s="18" t="s">
        <v>57</v>
      </c>
      <c r="Z63" s="18" t="s">
        <v>57</v>
      </c>
      <c r="AA63" s="18" t="s">
        <v>187</v>
      </c>
      <c r="AB63" s="18" t="s">
        <v>85</v>
      </c>
      <c r="AC63" s="18">
        <v>11</v>
      </c>
      <c r="AD63" s="18" t="s">
        <v>187</v>
      </c>
      <c r="AE63" s="18" t="s">
        <v>187</v>
      </c>
      <c r="AF63" s="18" t="s">
        <v>187</v>
      </c>
      <c r="AG63" s="18" t="s">
        <v>3</v>
      </c>
      <c r="AH63" s="18" t="s">
        <v>188</v>
      </c>
      <c r="AI63" s="18" t="s">
        <v>3</v>
      </c>
      <c r="AJ63" s="18" t="s">
        <v>57</v>
      </c>
      <c r="AK63" s="18" t="s">
        <v>3</v>
      </c>
      <c r="AL63" s="18" t="s">
        <v>57</v>
      </c>
      <c r="AM63" s="18" t="s">
        <v>3</v>
      </c>
      <c r="AN63" s="18" t="s">
        <v>57</v>
      </c>
      <c r="AO63" s="18" t="s">
        <v>57</v>
      </c>
      <c r="AP63" s="18" t="s">
        <v>57</v>
      </c>
      <c r="AQ63" s="18" t="s">
        <v>57</v>
      </c>
      <c r="AR63" s="18" t="s">
        <v>244</v>
      </c>
      <c r="AS63" s="18" t="s">
        <v>244</v>
      </c>
      <c r="AT63" s="18" t="s">
        <v>244</v>
      </c>
      <c r="AU63" s="18" t="s">
        <v>244</v>
      </c>
      <c r="AV63" s="18" t="s">
        <v>11</v>
      </c>
      <c r="AW63" s="18" t="s">
        <v>53</v>
      </c>
      <c r="AX63" s="18" t="s">
        <v>50</v>
      </c>
      <c r="AY63" s="18" t="s">
        <v>11</v>
      </c>
      <c r="AZ63" s="18">
        <v>0.23</v>
      </c>
    </row>
    <row r="64" spans="1:52" x14ac:dyDescent="0.2">
      <c r="A64" t="s">
        <v>148</v>
      </c>
      <c r="B64" s="18" t="s">
        <v>93</v>
      </c>
      <c r="C64" s="18" t="s">
        <v>48</v>
      </c>
      <c r="D64" s="18" t="s">
        <v>2</v>
      </c>
      <c r="E64" s="18" t="s">
        <v>5</v>
      </c>
      <c r="F64" s="18" t="s">
        <v>62</v>
      </c>
      <c r="G64" s="18" t="s">
        <v>239</v>
      </c>
      <c r="H64" s="18" t="s">
        <v>3</v>
      </c>
      <c r="I64" s="18" t="s">
        <v>3</v>
      </c>
      <c r="J64" s="18" t="s">
        <v>3</v>
      </c>
      <c r="K64" s="18" t="s">
        <v>3</v>
      </c>
      <c r="L64" s="18">
        <v>14</v>
      </c>
      <c r="M64" s="18" t="s">
        <v>3</v>
      </c>
      <c r="N64" s="18">
        <v>2.4E-2</v>
      </c>
      <c r="O64" s="18">
        <v>1.7000000000000001E-2</v>
      </c>
      <c r="P64" s="18">
        <v>2.4E-2</v>
      </c>
      <c r="Q64" s="18">
        <v>1.0999999999999999E-2</v>
      </c>
      <c r="R64" s="18" t="s">
        <v>3</v>
      </c>
      <c r="S64" s="25">
        <v>55</v>
      </c>
      <c r="T64" s="18" t="s">
        <v>91</v>
      </c>
      <c r="U64" s="18">
        <v>144</v>
      </c>
      <c r="V64" s="19" t="s">
        <v>57</v>
      </c>
      <c r="W64" s="18" t="s">
        <v>11</v>
      </c>
      <c r="X64" s="25">
        <v>8</v>
      </c>
      <c r="Y64" s="18" t="s">
        <v>57</v>
      </c>
      <c r="Z64" s="18" t="s">
        <v>57</v>
      </c>
      <c r="AA64" s="18" t="s">
        <v>187</v>
      </c>
      <c r="AB64" s="18" t="s">
        <v>85</v>
      </c>
      <c r="AC64" s="18">
        <v>14</v>
      </c>
      <c r="AD64" s="18" t="s">
        <v>187</v>
      </c>
      <c r="AE64" s="18" t="s">
        <v>187</v>
      </c>
      <c r="AF64" s="18" t="s">
        <v>187</v>
      </c>
      <c r="AG64" s="18" t="s">
        <v>3</v>
      </c>
      <c r="AH64" s="18" t="s">
        <v>188</v>
      </c>
      <c r="AI64" s="18" t="s">
        <v>3</v>
      </c>
      <c r="AJ64" s="18" t="s">
        <v>57</v>
      </c>
      <c r="AK64" s="18" t="s">
        <v>3</v>
      </c>
      <c r="AL64" s="18" t="s">
        <v>57</v>
      </c>
      <c r="AM64" s="18" t="s">
        <v>3</v>
      </c>
      <c r="AN64" s="18" t="s">
        <v>57</v>
      </c>
      <c r="AO64" s="18" t="s">
        <v>57</v>
      </c>
      <c r="AP64" s="18" t="s">
        <v>57</v>
      </c>
      <c r="AQ64" s="18" t="s">
        <v>57</v>
      </c>
      <c r="AR64" s="18" t="s">
        <v>244</v>
      </c>
      <c r="AS64" s="18" t="s">
        <v>244</v>
      </c>
      <c r="AT64" s="18" t="s">
        <v>244</v>
      </c>
      <c r="AU64" s="18" t="s">
        <v>244</v>
      </c>
      <c r="AV64" s="18" t="s">
        <v>11</v>
      </c>
      <c r="AW64" s="18" t="s">
        <v>53</v>
      </c>
      <c r="AX64" s="18" t="s">
        <v>50</v>
      </c>
      <c r="AY64" s="18" t="s">
        <v>11</v>
      </c>
      <c r="AZ64" s="18">
        <v>0.23</v>
      </c>
    </row>
    <row r="65" spans="1:52" x14ac:dyDescent="0.2">
      <c r="A65" t="s">
        <v>149</v>
      </c>
      <c r="B65" s="18" t="s">
        <v>93</v>
      </c>
      <c r="C65" s="18" t="s">
        <v>48</v>
      </c>
      <c r="D65" s="18" t="s">
        <v>2</v>
      </c>
      <c r="E65" s="18" t="s">
        <v>5</v>
      </c>
      <c r="F65" s="18" t="s">
        <v>62</v>
      </c>
      <c r="G65" s="18" t="s">
        <v>239</v>
      </c>
      <c r="H65" s="18" t="s">
        <v>3</v>
      </c>
      <c r="I65" s="18" t="s">
        <v>3</v>
      </c>
      <c r="J65" s="18" t="s">
        <v>3</v>
      </c>
      <c r="K65" s="18" t="s">
        <v>3</v>
      </c>
      <c r="L65" s="18">
        <v>4</v>
      </c>
      <c r="M65" s="18" t="s">
        <v>3</v>
      </c>
      <c r="N65" s="18">
        <v>2.1999999999999999E-2</v>
      </c>
      <c r="O65" s="18">
        <v>0</v>
      </c>
      <c r="P65" s="18">
        <v>2.1999999999999999E-2</v>
      </c>
      <c r="Q65" s="18">
        <v>4.0000000000000001E-3</v>
      </c>
      <c r="R65" s="18" t="s">
        <v>3</v>
      </c>
      <c r="S65" s="25">
        <v>55</v>
      </c>
      <c r="T65" s="18" t="s">
        <v>91</v>
      </c>
      <c r="U65" s="18">
        <v>133</v>
      </c>
      <c r="V65" s="19" t="s">
        <v>57</v>
      </c>
      <c r="W65" s="18" t="s">
        <v>11</v>
      </c>
      <c r="X65" s="25">
        <v>8</v>
      </c>
      <c r="Y65" s="18" t="s">
        <v>57</v>
      </c>
      <c r="Z65" s="18" t="s">
        <v>57</v>
      </c>
      <c r="AA65" s="18" t="s">
        <v>52</v>
      </c>
      <c r="AB65" s="18" t="s">
        <v>85</v>
      </c>
      <c r="AC65" s="18">
        <v>4</v>
      </c>
      <c r="AD65" s="18" t="s">
        <v>11</v>
      </c>
      <c r="AE65" s="18" t="s">
        <v>86</v>
      </c>
      <c r="AF65" t="s">
        <v>57</v>
      </c>
      <c r="AG65" s="18" t="s">
        <v>57</v>
      </c>
      <c r="AH65" s="18" t="s">
        <v>57</v>
      </c>
      <c r="AI65" s="18" t="s">
        <v>11</v>
      </c>
      <c r="AJ65" s="18" t="s">
        <v>18</v>
      </c>
      <c r="AK65" s="18" t="s">
        <v>11</v>
      </c>
      <c r="AL65" s="25">
        <v>81</v>
      </c>
      <c r="AM65" s="18" t="s">
        <v>3</v>
      </c>
      <c r="AN65" s="18" t="s">
        <v>11</v>
      </c>
      <c r="AO65" s="18" t="s">
        <v>57</v>
      </c>
      <c r="AP65" s="18" t="s">
        <v>57</v>
      </c>
      <c r="AQ65" s="18" t="s">
        <v>57</v>
      </c>
      <c r="AR65" s="18" t="s">
        <v>244</v>
      </c>
      <c r="AS65" s="18" t="s">
        <v>244</v>
      </c>
      <c r="AT65" s="18" t="s">
        <v>244</v>
      </c>
      <c r="AU65" s="18" t="s">
        <v>244</v>
      </c>
      <c r="AV65" s="18" t="s">
        <v>11</v>
      </c>
      <c r="AW65" s="18" t="s">
        <v>49</v>
      </c>
      <c r="AX65" s="18" t="s">
        <v>50</v>
      </c>
      <c r="AY65" s="18" t="s">
        <v>11</v>
      </c>
      <c r="AZ65" s="18">
        <v>0.23</v>
      </c>
    </row>
    <row r="66" spans="1:52" x14ac:dyDescent="0.2">
      <c r="A66" t="s">
        <v>150</v>
      </c>
      <c r="B66" s="18" t="s">
        <v>93</v>
      </c>
      <c r="C66" s="18" t="s">
        <v>48</v>
      </c>
      <c r="D66" s="18" t="s">
        <v>2</v>
      </c>
      <c r="E66" s="18" t="s">
        <v>5</v>
      </c>
      <c r="F66" s="18" t="s">
        <v>62</v>
      </c>
      <c r="G66" s="18" t="s">
        <v>239</v>
      </c>
      <c r="H66" s="18" t="s">
        <v>3</v>
      </c>
      <c r="I66" s="18" t="s">
        <v>3</v>
      </c>
      <c r="J66" s="18" t="s">
        <v>3</v>
      </c>
      <c r="K66" s="18" t="s">
        <v>3</v>
      </c>
      <c r="L66" s="18">
        <v>6</v>
      </c>
      <c r="M66" s="18" t="s">
        <v>3</v>
      </c>
      <c r="N66" s="18">
        <v>2.1999999999999999E-2</v>
      </c>
      <c r="O66" s="18">
        <v>0</v>
      </c>
      <c r="P66" s="18">
        <v>2.1999999999999999E-2</v>
      </c>
      <c r="Q66" s="18">
        <v>4.0000000000000001E-3</v>
      </c>
      <c r="R66" s="18" t="s">
        <v>3</v>
      </c>
      <c r="S66" s="25">
        <v>55</v>
      </c>
      <c r="T66" s="18" t="s">
        <v>91</v>
      </c>
      <c r="U66" s="18">
        <v>146</v>
      </c>
      <c r="V66" s="19" t="s">
        <v>57</v>
      </c>
      <c r="W66" s="18" t="s">
        <v>11</v>
      </c>
      <c r="X66" s="25">
        <v>8</v>
      </c>
      <c r="Y66" s="18" t="s">
        <v>57</v>
      </c>
      <c r="Z66" s="18" t="s">
        <v>57</v>
      </c>
      <c r="AA66" s="18" t="s">
        <v>52</v>
      </c>
      <c r="AB66" s="18" t="s">
        <v>85</v>
      </c>
      <c r="AC66" s="18">
        <v>6</v>
      </c>
      <c r="AD66" s="18" t="s">
        <v>11</v>
      </c>
      <c r="AE66" s="18" t="s">
        <v>86</v>
      </c>
      <c r="AF66" t="s">
        <v>57</v>
      </c>
      <c r="AG66" s="18" t="s">
        <v>57</v>
      </c>
      <c r="AH66" s="18" t="s">
        <v>57</v>
      </c>
      <c r="AI66" s="18" t="s">
        <v>11</v>
      </c>
      <c r="AJ66" s="18" t="s">
        <v>18</v>
      </c>
      <c r="AK66" s="18" t="s">
        <v>11</v>
      </c>
      <c r="AL66" s="25">
        <v>124</v>
      </c>
      <c r="AM66" s="18" t="s">
        <v>3</v>
      </c>
      <c r="AN66" s="18" t="s">
        <v>11</v>
      </c>
      <c r="AO66" s="18" t="s">
        <v>57</v>
      </c>
      <c r="AP66" s="18" t="s">
        <v>57</v>
      </c>
      <c r="AQ66" s="18" t="s">
        <v>57</v>
      </c>
      <c r="AR66" s="18" t="s">
        <v>244</v>
      </c>
      <c r="AS66" s="18" t="s">
        <v>244</v>
      </c>
      <c r="AT66" s="18" t="s">
        <v>244</v>
      </c>
      <c r="AU66" s="18" t="s">
        <v>244</v>
      </c>
      <c r="AV66" s="18" t="s">
        <v>11</v>
      </c>
      <c r="AW66" s="18" t="s">
        <v>49</v>
      </c>
      <c r="AX66" s="18" t="s">
        <v>50</v>
      </c>
      <c r="AY66" s="18" t="s">
        <v>11</v>
      </c>
      <c r="AZ66" s="18">
        <v>0.23</v>
      </c>
    </row>
    <row r="67" spans="1:52" x14ac:dyDescent="0.2">
      <c r="A67" t="s">
        <v>151</v>
      </c>
      <c r="B67" s="18" t="s">
        <v>93</v>
      </c>
      <c r="C67" s="18" t="s">
        <v>48</v>
      </c>
      <c r="D67" s="18" t="s">
        <v>2</v>
      </c>
      <c r="E67" s="18" t="s">
        <v>5</v>
      </c>
      <c r="F67" s="18" t="s">
        <v>62</v>
      </c>
      <c r="G67" s="18" t="s">
        <v>239</v>
      </c>
      <c r="H67" s="18" t="s">
        <v>3</v>
      </c>
      <c r="I67" s="18" t="s">
        <v>3</v>
      </c>
      <c r="J67" s="18" t="s">
        <v>3</v>
      </c>
      <c r="K67" s="18" t="s">
        <v>3</v>
      </c>
      <c r="L67" s="18">
        <v>8</v>
      </c>
      <c r="M67" s="18" t="s">
        <v>3</v>
      </c>
      <c r="N67" s="18">
        <v>1.7000000000000001E-2</v>
      </c>
      <c r="O67" s="18">
        <v>8.0000000000000002E-3</v>
      </c>
      <c r="P67" s="18">
        <v>1.7000000000000001E-2</v>
      </c>
      <c r="Q67" s="18">
        <v>7.0000000000000001E-3</v>
      </c>
      <c r="R67" s="18" t="s">
        <v>3</v>
      </c>
      <c r="S67" s="25">
        <v>55</v>
      </c>
      <c r="T67" s="18" t="s">
        <v>91</v>
      </c>
      <c r="U67" s="18">
        <v>147</v>
      </c>
      <c r="V67" s="19" t="s">
        <v>57</v>
      </c>
      <c r="W67" s="18" t="s">
        <v>11</v>
      </c>
      <c r="X67" s="25">
        <v>8</v>
      </c>
      <c r="Y67" s="18" t="s">
        <v>57</v>
      </c>
      <c r="Z67" s="18" t="s">
        <v>57</v>
      </c>
      <c r="AA67" s="18" t="s">
        <v>52</v>
      </c>
      <c r="AB67" s="18" t="s">
        <v>85</v>
      </c>
      <c r="AC67" s="18">
        <v>8</v>
      </c>
      <c r="AD67" s="18" t="s">
        <v>11</v>
      </c>
      <c r="AE67" s="18" t="s">
        <v>86</v>
      </c>
      <c r="AF67" t="s">
        <v>57</v>
      </c>
      <c r="AG67" s="18" t="s">
        <v>57</v>
      </c>
      <c r="AH67" s="18" t="s">
        <v>57</v>
      </c>
      <c r="AI67" s="18" t="s">
        <v>11</v>
      </c>
      <c r="AJ67" s="18" t="s">
        <v>18</v>
      </c>
      <c r="AK67" s="18" t="s">
        <v>11</v>
      </c>
      <c r="AL67" s="25">
        <v>122</v>
      </c>
      <c r="AM67" s="18" t="s">
        <v>3</v>
      </c>
      <c r="AN67" s="18" t="s">
        <v>11</v>
      </c>
      <c r="AO67" s="18" t="s">
        <v>57</v>
      </c>
      <c r="AP67" s="18" t="s">
        <v>57</v>
      </c>
      <c r="AQ67" s="18" t="s">
        <v>57</v>
      </c>
      <c r="AR67" s="18" t="s">
        <v>244</v>
      </c>
      <c r="AS67" s="18" t="s">
        <v>244</v>
      </c>
      <c r="AT67" s="18" t="s">
        <v>244</v>
      </c>
      <c r="AU67" s="18" t="s">
        <v>244</v>
      </c>
      <c r="AV67" s="18" t="s">
        <v>11</v>
      </c>
      <c r="AW67" s="18" t="s">
        <v>49</v>
      </c>
      <c r="AX67" s="18" t="s">
        <v>50</v>
      </c>
      <c r="AY67" s="18" t="s">
        <v>11</v>
      </c>
      <c r="AZ67" s="18">
        <v>0.23</v>
      </c>
    </row>
    <row r="68" spans="1:52" x14ac:dyDescent="0.2">
      <c r="A68" t="s">
        <v>152</v>
      </c>
      <c r="B68" s="18" t="s">
        <v>93</v>
      </c>
      <c r="C68" s="18" t="s">
        <v>48</v>
      </c>
      <c r="D68" s="18" t="s">
        <v>2</v>
      </c>
      <c r="E68" s="18" t="s">
        <v>5</v>
      </c>
      <c r="F68" s="18" t="s">
        <v>62</v>
      </c>
      <c r="G68" s="18" t="s">
        <v>239</v>
      </c>
      <c r="H68" s="18" t="s">
        <v>3</v>
      </c>
      <c r="I68" s="18" t="s">
        <v>3</v>
      </c>
      <c r="J68" s="18" t="s">
        <v>3</v>
      </c>
      <c r="K68" s="18" t="s">
        <v>3</v>
      </c>
      <c r="L68" s="18">
        <v>11</v>
      </c>
      <c r="M68" s="18" t="s">
        <v>3</v>
      </c>
      <c r="N68" s="18">
        <v>2.3E-2</v>
      </c>
      <c r="O68" s="18">
        <v>0</v>
      </c>
      <c r="P68" s="18">
        <v>2.3E-2</v>
      </c>
      <c r="Q68" s="18">
        <v>1.2E-2</v>
      </c>
      <c r="R68" s="18" t="s">
        <v>3</v>
      </c>
      <c r="S68" s="25">
        <v>55</v>
      </c>
      <c r="T68" s="18" t="s">
        <v>91</v>
      </c>
      <c r="U68" s="18">
        <v>141</v>
      </c>
      <c r="V68" s="19" t="s">
        <v>57</v>
      </c>
      <c r="W68" s="18" t="s">
        <v>11</v>
      </c>
      <c r="X68" s="25">
        <v>8</v>
      </c>
      <c r="Y68" s="18" t="s">
        <v>57</v>
      </c>
      <c r="Z68" s="18" t="s">
        <v>57</v>
      </c>
      <c r="AA68" s="18" t="s">
        <v>52</v>
      </c>
      <c r="AB68" s="18" t="s">
        <v>85</v>
      </c>
      <c r="AC68" s="18">
        <v>11</v>
      </c>
      <c r="AD68" s="18" t="s">
        <v>11</v>
      </c>
      <c r="AE68" s="18" t="s">
        <v>86</v>
      </c>
      <c r="AF68" t="s">
        <v>57</v>
      </c>
      <c r="AG68" s="18" t="s">
        <v>57</v>
      </c>
      <c r="AH68" s="18" t="s">
        <v>57</v>
      </c>
      <c r="AI68" s="18" t="s">
        <v>11</v>
      </c>
      <c r="AJ68" s="18" t="s">
        <v>18</v>
      </c>
      <c r="AK68" s="18" t="s">
        <v>11</v>
      </c>
      <c r="AL68" s="25">
        <v>79</v>
      </c>
      <c r="AM68" s="18" t="s">
        <v>3</v>
      </c>
      <c r="AN68" s="18" t="s">
        <v>11</v>
      </c>
      <c r="AO68" s="18" t="s">
        <v>57</v>
      </c>
      <c r="AP68" s="18" t="s">
        <v>57</v>
      </c>
      <c r="AQ68" s="18" t="s">
        <v>57</v>
      </c>
      <c r="AR68" s="18" t="s">
        <v>244</v>
      </c>
      <c r="AS68" s="18" t="s">
        <v>244</v>
      </c>
      <c r="AT68" s="18" t="s">
        <v>244</v>
      </c>
      <c r="AU68" s="18" t="s">
        <v>244</v>
      </c>
      <c r="AV68" s="18" t="s">
        <v>11</v>
      </c>
      <c r="AW68" s="18" t="s">
        <v>51</v>
      </c>
      <c r="AX68" s="18" t="s">
        <v>50</v>
      </c>
      <c r="AY68" s="18" t="s">
        <v>11</v>
      </c>
      <c r="AZ68" s="18">
        <v>0.23</v>
      </c>
    </row>
    <row r="69" spans="1:52" x14ac:dyDescent="0.2">
      <c r="A69" t="s">
        <v>153</v>
      </c>
      <c r="B69" s="18" t="s">
        <v>93</v>
      </c>
      <c r="C69" s="18" t="s">
        <v>48</v>
      </c>
      <c r="D69" s="18" t="s">
        <v>2</v>
      </c>
      <c r="E69" s="18" t="s">
        <v>5</v>
      </c>
      <c r="F69" s="18" t="s">
        <v>62</v>
      </c>
      <c r="G69" s="18" t="s">
        <v>239</v>
      </c>
      <c r="H69" s="18" t="s">
        <v>3</v>
      </c>
      <c r="I69" s="18" t="s">
        <v>3</v>
      </c>
      <c r="J69" s="18" t="s">
        <v>3</v>
      </c>
      <c r="K69" s="18" t="s">
        <v>3</v>
      </c>
      <c r="L69" s="18">
        <v>11</v>
      </c>
      <c r="M69" s="18" t="s">
        <v>3</v>
      </c>
      <c r="N69" s="18">
        <v>2.3E-2</v>
      </c>
      <c r="O69" s="18">
        <v>0</v>
      </c>
      <c r="P69" s="18">
        <v>2.3E-2</v>
      </c>
      <c r="Q69" s="18">
        <v>1.2E-2</v>
      </c>
      <c r="R69" s="18" t="s">
        <v>3</v>
      </c>
      <c r="S69" s="25">
        <v>55</v>
      </c>
      <c r="T69" s="18" t="s">
        <v>91</v>
      </c>
      <c r="U69" s="18">
        <v>128</v>
      </c>
      <c r="V69" s="19" t="s">
        <v>57</v>
      </c>
      <c r="W69" s="18" t="s">
        <v>11</v>
      </c>
      <c r="X69" s="25">
        <v>8</v>
      </c>
      <c r="Y69" s="18" t="s">
        <v>57</v>
      </c>
      <c r="Z69" s="18" t="s">
        <v>57</v>
      </c>
      <c r="AA69" s="18" t="s">
        <v>52</v>
      </c>
      <c r="AB69" s="18" t="s">
        <v>85</v>
      </c>
      <c r="AC69" s="18">
        <v>11</v>
      </c>
      <c r="AD69" s="18" t="s">
        <v>11</v>
      </c>
      <c r="AE69" s="18" t="s">
        <v>86</v>
      </c>
      <c r="AF69" t="s">
        <v>57</v>
      </c>
      <c r="AG69" s="18" t="s">
        <v>57</v>
      </c>
      <c r="AH69" s="18" t="s">
        <v>57</v>
      </c>
      <c r="AI69" s="18" t="s">
        <v>11</v>
      </c>
      <c r="AJ69" s="18" t="s">
        <v>18</v>
      </c>
      <c r="AK69" s="18" t="s">
        <v>11</v>
      </c>
      <c r="AL69" s="25">
        <v>82</v>
      </c>
      <c r="AM69" s="18" t="s">
        <v>3</v>
      </c>
      <c r="AN69" s="18" t="s">
        <v>11</v>
      </c>
      <c r="AO69" s="18" t="s">
        <v>57</v>
      </c>
      <c r="AP69" s="18" t="s">
        <v>57</v>
      </c>
      <c r="AQ69" s="18" t="s">
        <v>57</v>
      </c>
      <c r="AR69" s="18" t="s">
        <v>244</v>
      </c>
      <c r="AS69" s="18" t="s">
        <v>244</v>
      </c>
      <c r="AT69" s="18" t="s">
        <v>244</v>
      </c>
      <c r="AU69" s="18" t="s">
        <v>244</v>
      </c>
      <c r="AV69" s="18" t="s">
        <v>11</v>
      </c>
      <c r="AW69" s="18" t="s">
        <v>51</v>
      </c>
      <c r="AX69" s="18" t="s">
        <v>50</v>
      </c>
      <c r="AY69" s="18" t="s">
        <v>11</v>
      </c>
      <c r="AZ69" s="18">
        <v>0.23</v>
      </c>
    </row>
    <row r="70" spans="1:52" x14ac:dyDescent="0.2">
      <c r="A70" t="s">
        <v>154</v>
      </c>
      <c r="B70" s="18" t="s">
        <v>93</v>
      </c>
      <c r="C70" s="18" t="s">
        <v>48</v>
      </c>
      <c r="D70" s="18" t="s">
        <v>2</v>
      </c>
      <c r="E70" s="18" t="s">
        <v>5</v>
      </c>
      <c r="F70" s="18" t="s">
        <v>62</v>
      </c>
      <c r="G70" s="18" t="s">
        <v>239</v>
      </c>
      <c r="H70" s="18" t="s">
        <v>3</v>
      </c>
      <c r="I70" s="18" t="s">
        <v>3</v>
      </c>
      <c r="J70" s="18" t="s">
        <v>3</v>
      </c>
      <c r="K70" s="18" t="s">
        <v>3</v>
      </c>
      <c r="L70" s="18">
        <v>14</v>
      </c>
      <c r="M70" s="18" t="s">
        <v>3</v>
      </c>
      <c r="N70" s="18">
        <v>2.4E-2</v>
      </c>
      <c r="O70" s="18">
        <v>1.7000000000000001E-2</v>
      </c>
      <c r="P70" s="18">
        <v>2.4E-2</v>
      </c>
      <c r="Q70" s="18">
        <v>1.0999999999999999E-2</v>
      </c>
      <c r="R70" s="18" t="s">
        <v>3</v>
      </c>
      <c r="S70" s="25">
        <v>55</v>
      </c>
      <c r="T70" s="18" t="s">
        <v>91</v>
      </c>
      <c r="U70" s="18">
        <v>144</v>
      </c>
      <c r="V70" s="19" t="s">
        <v>57</v>
      </c>
      <c r="W70" s="18" t="s">
        <v>11</v>
      </c>
      <c r="X70" s="25">
        <v>8</v>
      </c>
      <c r="Y70" s="18" t="s">
        <v>57</v>
      </c>
      <c r="Z70" s="18" t="s">
        <v>57</v>
      </c>
      <c r="AA70" s="18" t="s">
        <v>52</v>
      </c>
      <c r="AB70" s="18" t="s">
        <v>85</v>
      </c>
      <c r="AC70" s="18">
        <v>14</v>
      </c>
      <c r="AD70" s="18" t="s">
        <v>11</v>
      </c>
      <c r="AE70" s="18" t="s">
        <v>86</v>
      </c>
      <c r="AF70" t="s">
        <v>57</v>
      </c>
      <c r="AG70" s="18" t="s">
        <v>57</v>
      </c>
      <c r="AH70" s="18" t="s">
        <v>57</v>
      </c>
      <c r="AI70" s="18" t="s">
        <v>11</v>
      </c>
      <c r="AJ70" s="18" t="s">
        <v>18</v>
      </c>
      <c r="AK70" s="18" t="s">
        <v>11</v>
      </c>
      <c r="AL70" s="25">
        <v>83</v>
      </c>
      <c r="AM70" s="18" t="s">
        <v>3</v>
      </c>
      <c r="AN70" s="18" t="s">
        <v>11</v>
      </c>
      <c r="AO70" s="18" t="s">
        <v>57</v>
      </c>
      <c r="AP70" s="18" t="s">
        <v>57</v>
      </c>
      <c r="AQ70" s="18" t="s">
        <v>57</v>
      </c>
      <c r="AR70" s="18" t="s">
        <v>244</v>
      </c>
      <c r="AS70" s="18" t="s">
        <v>244</v>
      </c>
      <c r="AT70" s="18" t="s">
        <v>244</v>
      </c>
      <c r="AU70" s="18" t="s">
        <v>244</v>
      </c>
      <c r="AV70" s="18" t="s">
        <v>11</v>
      </c>
      <c r="AW70" s="18" t="s">
        <v>51</v>
      </c>
      <c r="AX70" s="18" t="s">
        <v>50</v>
      </c>
      <c r="AY70" s="18" t="s">
        <v>11</v>
      </c>
      <c r="AZ70" s="18">
        <v>0.23</v>
      </c>
    </row>
    <row r="71" spans="1:52" x14ac:dyDescent="0.2">
      <c r="A71" t="s">
        <v>155</v>
      </c>
      <c r="B71" s="18" t="s">
        <v>93</v>
      </c>
      <c r="C71" s="18" t="s">
        <v>48</v>
      </c>
      <c r="D71" s="18" t="s">
        <v>2</v>
      </c>
      <c r="E71" s="18" t="s">
        <v>5</v>
      </c>
      <c r="F71" s="18" t="s">
        <v>62</v>
      </c>
      <c r="G71" s="18" t="s">
        <v>239</v>
      </c>
      <c r="H71" s="18" t="s">
        <v>3</v>
      </c>
      <c r="I71" s="18" t="s">
        <v>3</v>
      </c>
      <c r="J71" s="18" t="s">
        <v>3</v>
      </c>
      <c r="K71" s="18" t="s">
        <v>3</v>
      </c>
      <c r="L71" s="18">
        <v>4</v>
      </c>
      <c r="M71" s="18" t="s">
        <v>3</v>
      </c>
      <c r="N71" s="18">
        <v>2.1999999999999999E-2</v>
      </c>
      <c r="O71" s="18">
        <v>0</v>
      </c>
      <c r="P71" s="18">
        <v>2.1999999999999999E-2</v>
      </c>
      <c r="Q71" s="18">
        <v>4.0000000000000001E-3</v>
      </c>
      <c r="R71" s="18" t="s">
        <v>3</v>
      </c>
      <c r="S71" s="25">
        <v>55</v>
      </c>
      <c r="T71" s="18" t="s">
        <v>91</v>
      </c>
      <c r="U71" s="18">
        <v>133</v>
      </c>
      <c r="V71" s="19" t="s">
        <v>57</v>
      </c>
      <c r="W71" s="18" t="s">
        <v>11</v>
      </c>
      <c r="X71" s="25">
        <v>8</v>
      </c>
      <c r="Y71" s="18" t="s">
        <v>57</v>
      </c>
      <c r="Z71" s="18" t="s">
        <v>57</v>
      </c>
      <c r="AA71" s="18" t="s">
        <v>52</v>
      </c>
      <c r="AB71" s="18" t="s">
        <v>85</v>
      </c>
      <c r="AC71" s="18">
        <v>4</v>
      </c>
      <c r="AD71" s="18" t="s">
        <v>11</v>
      </c>
      <c r="AE71" s="18" t="s">
        <v>86</v>
      </c>
      <c r="AF71" t="s">
        <v>57</v>
      </c>
      <c r="AG71" s="18" t="s">
        <v>57</v>
      </c>
      <c r="AH71" s="18" t="s">
        <v>57</v>
      </c>
      <c r="AI71" s="18" t="s">
        <v>11</v>
      </c>
      <c r="AJ71" s="18" t="s">
        <v>18</v>
      </c>
      <c r="AK71" s="18" t="s">
        <v>11</v>
      </c>
      <c r="AL71" s="25">
        <v>81</v>
      </c>
      <c r="AM71" s="18" t="s">
        <v>3</v>
      </c>
      <c r="AN71" s="18" t="s">
        <v>11</v>
      </c>
      <c r="AO71" s="18" t="s">
        <v>57</v>
      </c>
      <c r="AP71" s="18" t="s">
        <v>57</v>
      </c>
      <c r="AQ71" s="18" t="s">
        <v>57</v>
      </c>
      <c r="AR71" s="18" t="s">
        <v>244</v>
      </c>
      <c r="AS71" s="18" t="s">
        <v>244</v>
      </c>
      <c r="AT71" s="18" t="s">
        <v>244</v>
      </c>
      <c r="AU71" s="18" t="s">
        <v>244</v>
      </c>
      <c r="AV71" s="18" t="s">
        <v>11</v>
      </c>
      <c r="AW71" s="18" t="s">
        <v>51</v>
      </c>
      <c r="AX71" s="18" t="s">
        <v>50</v>
      </c>
      <c r="AY71" s="18" t="s">
        <v>11</v>
      </c>
      <c r="AZ71" s="18">
        <v>0.23</v>
      </c>
    </row>
    <row r="72" spans="1:52" x14ac:dyDescent="0.2">
      <c r="A72" t="s">
        <v>156</v>
      </c>
      <c r="B72" s="18" t="s">
        <v>93</v>
      </c>
      <c r="C72" s="18" t="s">
        <v>48</v>
      </c>
      <c r="D72" s="18" t="s">
        <v>2</v>
      </c>
      <c r="E72" s="18" t="s">
        <v>5</v>
      </c>
      <c r="F72" s="18" t="s">
        <v>62</v>
      </c>
      <c r="G72" s="18" t="s">
        <v>239</v>
      </c>
      <c r="H72" s="18" t="s">
        <v>3</v>
      </c>
      <c r="I72" s="18" t="s">
        <v>3</v>
      </c>
      <c r="J72" s="18" t="s">
        <v>3</v>
      </c>
      <c r="K72" s="18" t="s">
        <v>3</v>
      </c>
      <c r="L72" s="18">
        <v>6</v>
      </c>
      <c r="M72" s="18" t="s">
        <v>3</v>
      </c>
      <c r="N72" s="18">
        <v>2.1999999999999999E-2</v>
      </c>
      <c r="O72" s="18">
        <v>0</v>
      </c>
      <c r="P72" s="18">
        <v>2.1999999999999999E-2</v>
      </c>
      <c r="Q72" s="18">
        <v>4.0000000000000001E-3</v>
      </c>
      <c r="R72" s="18" t="s">
        <v>3</v>
      </c>
      <c r="S72" s="25">
        <v>55</v>
      </c>
      <c r="T72" s="18" t="s">
        <v>91</v>
      </c>
      <c r="U72" s="18">
        <v>146</v>
      </c>
      <c r="V72" s="19" t="s">
        <v>57</v>
      </c>
      <c r="W72" s="18" t="s">
        <v>11</v>
      </c>
      <c r="X72" s="25">
        <v>8</v>
      </c>
      <c r="Y72" s="18" t="s">
        <v>57</v>
      </c>
      <c r="Z72" s="18" t="s">
        <v>57</v>
      </c>
      <c r="AA72" s="18" t="s">
        <v>52</v>
      </c>
      <c r="AB72" s="18" t="s">
        <v>85</v>
      </c>
      <c r="AC72" s="18">
        <v>6</v>
      </c>
      <c r="AD72" s="18" t="s">
        <v>11</v>
      </c>
      <c r="AE72" s="18" t="s">
        <v>86</v>
      </c>
      <c r="AF72" t="s">
        <v>57</v>
      </c>
      <c r="AG72" s="18" t="s">
        <v>57</v>
      </c>
      <c r="AH72" s="18" t="s">
        <v>57</v>
      </c>
      <c r="AI72" s="18" t="s">
        <v>11</v>
      </c>
      <c r="AJ72" s="18" t="s">
        <v>18</v>
      </c>
      <c r="AK72" s="18" t="s">
        <v>11</v>
      </c>
      <c r="AL72" s="25">
        <v>124</v>
      </c>
      <c r="AM72" s="18" t="s">
        <v>3</v>
      </c>
      <c r="AN72" s="18" t="s">
        <v>11</v>
      </c>
      <c r="AO72" s="18" t="s">
        <v>57</v>
      </c>
      <c r="AP72" s="18" t="s">
        <v>57</v>
      </c>
      <c r="AQ72" s="18" t="s">
        <v>57</v>
      </c>
      <c r="AR72" s="18" t="s">
        <v>244</v>
      </c>
      <c r="AS72" s="18" t="s">
        <v>244</v>
      </c>
      <c r="AT72" s="18" t="s">
        <v>244</v>
      </c>
      <c r="AU72" s="18" t="s">
        <v>244</v>
      </c>
      <c r="AV72" s="18" t="s">
        <v>11</v>
      </c>
      <c r="AW72" s="18" t="s">
        <v>51</v>
      </c>
      <c r="AX72" s="18" t="s">
        <v>50</v>
      </c>
      <c r="AY72" s="18" t="s">
        <v>11</v>
      </c>
      <c r="AZ72" s="18">
        <v>0.23</v>
      </c>
    </row>
    <row r="73" spans="1:52" x14ac:dyDescent="0.2">
      <c r="A73" t="s">
        <v>157</v>
      </c>
      <c r="B73" s="18" t="s">
        <v>93</v>
      </c>
      <c r="C73" s="18" t="s">
        <v>48</v>
      </c>
      <c r="D73" s="18" t="s">
        <v>2</v>
      </c>
      <c r="E73" s="18" t="s">
        <v>5</v>
      </c>
      <c r="F73" s="18" t="s">
        <v>62</v>
      </c>
      <c r="G73" s="18" t="s">
        <v>239</v>
      </c>
      <c r="H73" s="18" t="s">
        <v>3</v>
      </c>
      <c r="I73" s="18" t="s">
        <v>3</v>
      </c>
      <c r="J73" s="18" t="s">
        <v>3</v>
      </c>
      <c r="K73" s="18" t="s">
        <v>3</v>
      </c>
      <c r="L73" s="18">
        <v>8</v>
      </c>
      <c r="M73" s="18" t="s">
        <v>3</v>
      </c>
      <c r="N73" s="18">
        <v>1.7000000000000001E-2</v>
      </c>
      <c r="O73" s="18">
        <v>8.0000000000000002E-3</v>
      </c>
      <c r="P73" s="18">
        <v>1.7000000000000001E-2</v>
      </c>
      <c r="Q73" s="18">
        <v>7.0000000000000001E-3</v>
      </c>
      <c r="R73" s="18" t="s">
        <v>3</v>
      </c>
      <c r="S73" s="25">
        <v>55</v>
      </c>
      <c r="T73" s="18" t="s">
        <v>91</v>
      </c>
      <c r="U73" s="18">
        <v>147</v>
      </c>
      <c r="V73" s="19" t="s">
        <v>57</v>
      </c>
      <c r="W73" s="18" t="s">
        <v>11</v>
      </c>
      <c r="X73" s="25">
        <v>8</v>
      </c>
      <c r="Y73" s="18" t="s">
        <v>57</v>
      </c>
      <c r="Z73" s="18" t="s">
        <v>57</v>
      </c>
      <c r="AA73" s="18" t="s">
        <v>52</v>
      </c>
      <c r="AB73" s="18" t="s">
        <v>85</v>
      </c>
      <c r="AC73" s="18">
        <v>8</v>
      </c>
      <c r="AD73" s="18" t="s">
        <v>11</v>
      </c>
      <c r="AE73" s="18" t="s">
        <v>86</v>
      </c>
      <c r="AF73" t="s">
        <v>57</v>
      </c>
      <c r="AG73" s="18" t="s">
        <v>57</v>
      </c>
      <c r="AH73" s="18" t="s">
        <v>57</v>
      </c>
      <c r="AI73" s="18" t="s">
        <v>11</v>
      </c>
      <c r="AJ73" s="18" t="s">
        <v>18</v>
      </c>
      <c r="AK73" s="18" t="s">
        <v>11</v>
      </c>
      <c r="AL73" s="25">
        <v>122</v>
      </c>
      <c r="AM73" s="18" t="s">
        <v>3</v>
      </c>
      <c r="AN73" s="18" t="s">
        <v>11</v>
      </c>
      <c r="AO73" s="18" t="s">
        <v>57</v>
      </c>
      <c r="AP73" s="18" t="s">
        <v>57</v>
      </c>
      <c r="AQ73" s="18" t="s">
        <v>57</v>
      </c>
      <c r="AR73" s="18" t="s">
        <v>244</v>
      </c>
      <c r="AS73" s="18" t="s">
        <v>244</v>
      </c>
      <c r="AT73" s="18" t="s">
        <v>244</v>
      </c>
      <c r="AU73" s="18" t="s">
        <v>244</v>
      </c>
      <c r="AV73" s="18" t="s">
        <v>11</v>
      </c>
      <c r="AW73" s="18" t="s">
        <v>51</v>
      </c>
      <c r="AX73" s="18" t="s">
        <v>50</v>
      </c>
      <c r="AY73" s="18" t="s">
        <v>11</v>
      </c>
      <c r="AZ73" s="18">
        <v>0.23</v>
      </c>
    </row>
    <row r="74" spans="1:52" x14ac:dyDescent="0.2">
      <c r="A74" t="s">
        <v>158</v>
      </c>
      <c r="B74" s="18" t="s">
        <v>93</v>
      </c>
      <c r="C74" s="18" t="s">
        <v>48</v>
      </c>
      <c r="D74" s="18" t="s">
        <v>2</v>
      </c>
      <c r="E74" s="18" t="s">
        <v>5</v>
      </c>
      <c r="F74" s="18" t="s">
        <v>62</v>
      </c>
      <c r="G74" s="18" t="s">
        <v>239</v>
      </c>
      <c r="H74" s="18" t="s">
        <v>3</v>
      </c>
      <c r="I74" s="18" t="s">
        <v>3</v>
      </c>
      <c r="J74" s="18" t="s">
        <v>3</v>
      </c>
      <c r="K74" s="18" t="s">
        <v>3</v>
      </c>
      <c r="L74" s="18">
        <v>11</v>
      </c>
      <c r="M74" s="18" t="s">
        <v>3</v>
      </c>
      <c r="N74" s="18">
        <v>2.3E-2</v>
      </c>
      <c r="O74" s="18">
        <v>0</v>
      </c>
      <c r="P74" s="18">
        <v>2.3E-2</v>
      </c>
      <c r="Q74" s="18">
        <v>1.2E-2</v>
      </c>
      <c r="R74" s="18" t="s">
        <v>3</v>
      </c>
      <c r="S74" s="25">
        <v>55</v>
      </c>
      <c r="T74" s="18" t="s">
        <v>91</v>
      </c>
      <c r="U74" s="18">
        <v>141</v>
      </c>
      <c r="V74" s="19" t="s">
        <v>57</v>
      </c>
      <c r="W74" s="18" t="s">
        <v>11</v>
      </c>
      <c r="X74" s="25">
        <v>8</v>
      </c>
      <c r="Y74" s="18" t="s">
        <v>57</v>
      </c>
      <c r="Z74" s="18" t="s">
        <v>57</v>
      </c>
      <c r="AA74" s="18" t="s">
        <v>52</v>
      </c>
      <c r="AB74" s="18" t="s">
        <v>85</v>
      </c>
      <c r="AC74" s="18">
        <v>11</v>
      </c>
      <c r="AD74" s="18" t="s">
        <v>11</v>
      </c>
      <c r="AE74" s="18" t="s">
        <v>86</v>
      </c>
      <c r="AF74" t="s">
        <v>57</v>
      </c>
      <c r="AG74" s="18" t="s">
        <v>57</v>
      </c>
      <c r="AH74" s="18" t="s">
        <v>57</v>
      </c>
      <c r="AI74" s="18" t="s">
        <v>11</v>
      </c>
      <c r="AJ74" s="18" t="s">
        <v>18</v>
      </c>
      <c r="AK74" s="18" t="s">
        <v>11</v>
      </c>
      <c r="AL74" s="25">
        <v>79</v>
      </c>
      <c r="AM74" s="18" t="s">
        <v>3</v>
      </c>
      <c r="AN74" s="18" t="s">
        <v>11</v>
      </c>
      <c r="AO74" s="18" t="s">
        <v>57</v>
      </c>
      <c r="AP74" s="18" t="s">
        <v>57</v>
      </c>
      <c r="AQ74" s="18" t="s">
        <v>57</v>
      </c>
      <c r="AR74" s="18" t="s">
        <v>244</v>
      </c>
      <c r="AS74" s="18" t="s">
        <v>244</v>
      </c>
      <c r="AT74" s="18" t="s">
        <v>244</v>
      </c>
      <c r="AU74" s="18" t="s">
        <v>244</v>
      </c>
      <c r="AV74" s="18" t="s">
        <v>11</v>
      </c>
      <c r="AW74" s="18" t="s">
        <v>51</v>
      </c>
      <c r="AX74" s="18" t="s">
        <v>50</v>
      </c>
      <c r="AY74" s="18" t="s">
        <v>11</v>
      </c>
      <c r="AZ74" s="18">
        <v>0.23</v>
      </c>
    </row>
    <row r="75" spans="1:52" x14ac:dyDescent="0.2">
      <c r="A75" t="s">
        <v>159</v>
      </c>
      <c r="B75" s="18" t="s">
        <v>93</v>
      </c>
      <c r="C75" s="18" t="s">
        <v>48</v>
      </c>
      <c r="D75" s="18" t="s">
        <v>2</v>
      </c>
      <c r="E75" s="18" t="s">
        <v>5</v>
      </c>
      <c r="F75" s="18" t="s">
        <v>62</v>
      </c>
      <c r="G75" s="18" t="s">
        <v>239</v>
      </c>
      <c r="H75" s="18" t="s">
        <v>3</v>
      </c>
      <c r="I75" s="18" t="s">
        <v>3</v>
      </c>
      <c r="J75" s="18" t="s">
        <v>3</v>
      </c>
      <c r="K75" s="18" t="s">
        <v>3</v>
      </c>
      <c r="L75" s="18">
        <v>11</v>
      </c>
      <c r="M75" s="18" t="s">
        <v>3</v>
      </c>
      <c r="N75" s="18">
        <v>2.3E-2</v>
      </c>
      <c r="O75" s="18">
        <v>0</v>
      </c>
      <c r="P75" s="18">
        <v>2.3E-2</v>
      </c>
      <c r="Q75" s="18">
        <v>1.2E-2</v>
      </c>
      <c r="R75" s="18" t="s">
        <v>3</v>
      </c>
      <c r="S75" s="25">
        <v>55</v>
      </c>
      <c r="T75" s="18" t="s">
        <v>91</v>
      </c>
      <c r="U75" s="18">
        <v>128</v>
      </c>
      <c r="V75" s="19" t="s">
        <v>57</v>
      </c>
      <c r="W75" s="18" t="s">
        <v>11</v>
      </c>
      <c r="X75" s="25">
        <v>8</v>
      </c>
      <c r="Y75" s="18" t="s">
        <v>57</v>
      </c>
      <c r="Z75" s="18" t="s">
        <v>57</v>
      </c>
      <c r="AA75" s="18" t="s">
        <v>52</v>
      </c>
      <c r="AB75" s="18" t="s">
        <v>85</v>
      </c>
      <c r="AC75" s="18">
        <v>11</v>
      </c>
      <c r="AD75" s="18" t="s">
        <v>11</v>
      </c>
      <c r="AE75" s="18" t="s">
        <v>86</v>
      </c>
      <c r="AF75" t="s">
        <v>57</v>
      </c>
      <c r="AG75" s="18" t="s">
        <v>57</v>
      </c>
      <c r="AH75" s="18" t="s">
        <v>57</v>
      </c>
      <c r="AI75" s="18" t="s">
        <v>11</v>
      </c>
      <c r="AJ75" s="18" t="s">
        <v>75</v>
      </c>
      <c r="AK75" s="18" t="s">
        <v>11</v>
      </c>
      <c r="AL75" s="25">
        <v>82</v>
      </c>
      <c r="AM75" s="18" t="s">
        <v>3</v>
      </c>
      <c r="AN75" s="18" t="s">
        <v>11</v>
      </c>
      <c r="AO75" s="18" t="s">
        <v>57</v>
      </c>
      <c r="AP75" s="18" t="s">
        <v>57</v>
      </c>
      <c r="AQ75" s="18" t="s">
        <v>57</v>
      </c>
      <c r="AR75" s="18" t="s">
        <v>244</v>
      </c>
      <c r="AS75" s="18" t="s">
        <v>244</v>
      </c>
      <c r="AT75" s="18" t="s">
        <v>244</v>
      </c>
      <c r="AU75" s="18" t="s">
        <v>244</v>
      </c>
      <c r="AV75" s="18" t="s">
        <v>11</v>
      </c>
      <c r="AW75" s="18" t="s">
        <v>51</v>
      </c>
      <c r="AX75" s="18" t="s">
        <v>50</v>
      </c>
      <c r="AY75" s="18" t="s">
        <v>11</v>
      </c>
      <c r="AZ75" s="18">
        <v>0.23</v>
      </c>
    </row>
    <row r="76" spans="1:52" x14ac:dyDescent="0.2">
      <c r="A76" t="s">
        <v>160</v>
      </c>
      <c r="B76" s="18" t="s">
        <v>93</v>
      </c>
      <c r="C76" s="18" t="s">
        <v>48</v>
      </c>
      <c r="D76" s="18" t="s">
        <v>2</v>
      </c>
      <c r="E76" s="18" t="s">
        <v>5</v>
      </c>
      <c r="F76" s="18" t="s">
        <v>62</v>
      </c>
      <c r="G76" s="18" t="s">
        <v>239</v>
      </c>
      <c r="H76" s="18" t="s">
        <v>3</v>
      </c>
      <c r="I76" s="18" t="s">
        <v>3</v>
      </c>
      <c r="J76" s="18" t="s">
        <v>3</v>
      </c>
      <c r="K76" s="18" t="s">
        <v>3</v>
      </c>
      <c r="L76" s="18">
        <v>14</v>
      </c>
      <c r="M76" s="18" t="s">
        <v>3</v>
      </c>
      <c r="N76" s="18">
        <v>2.4E-2</v>
      </c>
      <c r="O76" s="18">
        <v>1.7000000000000001E-2</v>
      </c>
      <c r="P76" s="18">
        <v>2.4E-2</v>
      </c>
      <c r="Q76" s="18">
        <v>1.0999999999999999E-2</v>
      </c>
      <c r="R76" s="18" t="s">
        <v>3</v>
      </c>
      <c r="S76" s="25">
        <v>55</v>
      </c>
      <c r="T76" s="18" t="s">
        <v>91</v>
      </c>
      <c r="U76" s="18">
        <v>144</v>
      </c>
      <c r="V76" s="19" t="s">
        <v>57</v>
      </c>
      <c r="W76" s="18" t="s">
        <v>11</v>
      </c>
      <c r="X76" s="25">
        <v>8</v>
      </c>
      <c r="Y76" s="18" t="s">
        <v>57</v>
      </c>
      <c r="Z76" s="18" t="s">
        <v>57</v>
      </c>
      <c r="AA76" s="18" t="s">
        <v>52</v>
      </c>
      <c r="AB76" s="18" t="s">
        <v>85</v>
      </c>
      <c r="AC76" s="18">
        <v>14</v>
      </c>
      <c r="AD76" s="18" t="s">
        <v>11</v>
      </c>
      <c r="AE76" s="18" t="s">
        <v>86</v>
      </c>
      <c r="AF76" t="s">
        <v>57</v>
      </c>
      <c r="AG76" s="18" t="s">
        <v>57</v>
      </c>
      <c r="AH76" s="18" t="s">
        <v>57</v>
      </c>
      <c r="AI76" s="18" t="s">
        <v>11</v>
      </c>
      <c r="AJ76" s="18" t="s">
        <v>75</v>
      </c>
      <c r="AK76" s="18" t="s">
        <v>11</v>
      </c>
      <c r="AL76" s="25">
        <v>83</v>
      </c>
      <c r="AM76" s="18" t="s">
        <v>3</v>
      </c>
      <c r="AN76" s="18" t="s">
        <v>11</v>
      </c>
      <c r="AO76" s="18" t="s">
        <v>57</v>
      </c>
      <c r="AP76" s="18" t="s">
        <v>57</v>
      </c>
      <c r="AQ76" s="18" t="s">
        <v>57</v>
      </c>
      <c r="AR76" s="18" t="s">
        <v>244</v>
      </c>
      <c r="AS76" s="18" t="s">
        <v>244</v>
      </c>
      <c r="AT76" s="18" t="s">
        <v>244</v>
      </c>
      <c r="AU76" s="18" t="s">
        <v>244</v>
      </c>
      <c r="AV76" s="18" t="s">
        <v>11</v>
      </c>
      <c r="AW76" s="18" t="s">
        <v>51</v>
      </c>
      <c r="AX76" s="18" t="s">
        <v>50</v>
      </c>
      <c r="AY76" s="18" t="s">
        <v>11</v>
      </c>
      <c r="AZ76" s="18">
        <v>0.23</v>
      </c>
    </row>
    <row r="77" spans="1:52" x14ac:dyDescent="0.2">
      <c r="A77" t="s">
        <v>202</v>
      </c>
      <c r="B77" s="18" t="s">
        <v>93</v>
      </c>
      <c r="C77" s="18" t="s">
        <v>48</v>
      </c>
      <c r="D77" s="18" t="s">
        <v>2</v>
      </c>
      <c r="E77" s="18" t="s">
        <v>5</v>
      </c>
      <c r="F77" s="18" t="s">
        <v>62</v>
      </c>
      <c r="G77" s="18" t="s">
        <v>239</v>
      </c>
      <c r="H77" s="18" t="s">
        <v>3</v>
      </c>
      <c r="I77" s="18" t="s">
        <v>3</v>
      </c>
      <c r="J77" s="18" t="s">
        <v>3</v>
      </c>
      <c r="K77" s="18" t="s">
        <v>3</v>
      </c>
      <c r="L77" s="18">
        <v>4</v>
      </c>
      <c r="M77" s="18" t="s">
        <v>3</v>
      </c>
      <c r="N77" s="18">
        <v>1.7000000000000001E-2</v>
      </c>
      <c r="O77" s="18">
        <v>3.3000000000000002E-2</v>
      </c>
      <c r="P77" s="18">
        <v>1.7000000000000001E-2</v>
      </c>
      <c r="Q77" s="18">
        <v>0</v>
      </c>
      <c r="R77" s="18" t="s">
        <v>3</v>
      </c>
      <c r="S77" s="25">
        <v>55</v>
      </c>
      <c r="T77" s="18" t="s">
        <v>91</v>
      </c>
      <c r="U77" s="18">
        <v>135</v>
      </c>
      <c r="V77" s="19" t="s">
        <v>57</v>
      </c>
      <c r="W77" s="18" t="s">
        <v>11</v>
      </c>
      <c r="X77" s="25">
        <v>8</v>
      </c>
      <c r="Y77" s="18" t="s">
        <v>57</v>
      </c>
      <c r="Z77" s="18" t="s">
        <v>57</v>
      </c>
      <c r="AA77" s="18" t="s">
        <v>52</v>
      </c>
      <c r="AB77" s="18" t="s">
        <v>85</v>
      </c>
      <c r="AC77" s="18">
        <v>4</v>
      </c>
      <c r="AD77" s="18" t="s">
        <v>11</v>
      </c>
      <c r="AE77" s="18" t="s">
        <v>86</v>
      </c>
      <c r="AF77" t="s">
        <v>57</v>
      </c>
      <c r="AG77" s="18" t="s">
        <v>57</v>
      </c>
      <c r="AH77" s="18" t="s">
        <v>57</v>
      </c>
      <c r="AI77" s="18" t="s">
        <v>11</v>
      </c>
      <c r="AJ77" s="18" t="s">
        <v>18</v>
      </c>
      <c r="AK77" s="18" t="s">
        <v>11</v>
      </c>
      <c r="AL77" s="25">
        <v>100</v>
      </c>
      <c r="AM77" s="18" t="s">
        <v>3</v>
      </c>
      <c r="AN77" s="18" t="s">
        <v>11</v>
      </c>
      <c r="AO77" s="18" t="s">
        <v>57</v>
      </c>
      <c r="AP77" s="18" t="s">
        <v>57</v>
      </c>
      <c r="AQ77" s="18" t="s">
        <v>57</v>
      </c>
      <c r="AR77" s="18" t="s">
        <v>244</v>
      </c>
      <c r="AS77" s="18" t="s">
        <v>243</v>
      </c>
      <c r="AT77" s="18" t="s">
        <v>244</v>
      </c>
      <c r="AU77" s="18" t="s">
        <v>244</v>
      </c>
      <c r="AV77" s="18" t="s">
        <v>11</v>
      </c>
      <c r="AW77" s="18" t="s">
        <v>49</v>
      </c>
      <c r="AX77" s="18" t="s">
        <v>50</v>
      </c>
      <c r="AY77" s="18" t="s">
        <v>11</v>
      </c>
      <c r="AZ77" s="18">
        <v>0.23</v>
      </c>
    </row>
    <row r="78" spans="1:52" x14ac:dyDescent="0.2">
      <c r="A78" t="s">
        <v>203</v>
      </c>
      <c r="B78" s="18" t="s">
        <v>93</v>
      </c>
      <c r="C78" s="18" t="s">
        <v>48</v>
      </c>
      <c r="D78" s="18" t="s">
        <v>2</v>
      </c>
      <c r="E78" s="18" t="s">
        <v>5</v>
      </c>
      <c r="F78" s="18" t="s">
        <v>62</v>
      </c>
      <c r="G78" s="18" t="s">
        <v>239</v>
      </c>
      <c r="H78" s="18" t="s">
        <v>3</v>
      </c>
      <c r="I78" s="18" t="s">
        <v>3</v>
      </c>
      <c r="J78" s="18" t="s">
        <v>3</v>
      </c>
      <c r="K78" s="18" t="s">
        <v>3</v>
      </c>
      <c r="L78" s="18">
        <v>6</v>
      </c>
      <c r="M78" s="18" t="s">
        <v>3</v>
      </c>
      <c r="N78" s="18">
        <v>1.7000000000000001E-2</v>
      </c>
      <c r="O78" s="18">
        <v>3.3000000000000002E-2</v>
      </c>
      <c r="P78" s="18">
        <v>1.7000000000000001E-2</v>
      </c>
      <c r="Q78" s="18">
        <v>0</v>
      </c>
      <c r="R78" s="18" t="s">
        <v>3</v>
      </c>
      <c r="S78" s="25">
        <v>55</v>
      </c>
      <c r="T78" s="18" t="s">
        <v>91</v>
      </c>
      <c r="U78" s="18">
        <v>142</v>
      </c>
      <c r="V78" s="19" t="s">
        <v>57</v>
      </c>
      <c r="W78" s="18" t="s">
        <v>11</v>
      </c>
      <c r="X78" s="25">
        <v>8</v>
      </c>
      <c r="Y78" s="18" t="s">
        <v>57</v>
      </c>
      <c r="Z78" s="18" t="s">
        <v>57</v>
      </c>
      <c r="AA78" s="18" t="s">
        <v>52</v>
      </c>
      <c r="AB78" s="18" t="s">
        <v>85</v>
      </c>
      <c r="AC78" s="18">
        <v>6</v>
      </c>
      <c r="AD78" s="18" t="s">
        <v>11</v>
      </c>
      <c r="AE78" s="18" t="s">
        <v>86</v>
      </c>
      <c r="AF78" t="s">
        <v>57</v>
      </c>
      <c r="AG78" s="18" t="s">
        <v>57</v>
      </c>
      <c r="AH78" s="18" t="s">
        <v>57</v>
      </c>
      <c r="AI78" s="18" t="s">
        <v>11</v>
      </c>
      <c r="AJ78" s="18" t="s">
        <v>18</v>
      </c>
      <c r="AK78" s="18" t="s">
        <v>11</v>
      </c>
      <c r="AL78" s="25">
        <v>103</v>
      </c>
      <c r="AM78" s="18" t="s">
        <v>3</v>
      </c>
      <c r="AN78" s="18" t="s">
        <v>11</v>
      </c>
      <c r="AO78" s="18" t="s">
        <v>57</v>
      </c>
      <c r="AP78" s="18" t="s">
        <v>57</v>
      </c>
      <c r="AQ78" s="18" t="s">
        <v>57</v>
      </c>
      <c r="AR78" s="18" t="s">
        <v>244</v>
      </c>
      <c r="AS78" s="18" t="s">
        <v>243</v>
      </c>
      <c r="AT78" s="18" t="s">
        <v>244</v>
      </c>
      <c r="AU78" s="18" t="s">
        <v>244</v>
      </c>
      <c r="AV78" s="18" t="s">
        <v>11</v>
      </c>
      <c r="AW78" s="18" t="s">
        <v>49</v>
      </c>
      <c r="AX78" s="18" t="s">
        <v>50</v>
      </c>
      <c r="AY78" s="18" t="s">
        <v>11</v>
      </c>
      <c r="AZ78" s="18">
        <v>0.23</v>
      </c>
    </row>
    <row r="79" spans="1:52" x14ac:dyDescent="0.2">
      <c r="A79" t="s">
        <v>204</v>
      </c>
      <c r="B79" s="18" t="s">
        <v>93</v>
      </c>
      <c r="C79" s="18" t="s">
        <v>48</v>
      </c>
      <c r="D79" s="18" t="s">
        <v>2</v>
      </c>
      <c r="E79" s="18" t="s">
        <v>5</v>
      </c>
      <c r="F79" s="18" t="s">
        <v>62</v>
      </c>
      <c r="G79" s="18" t="s">
        <v>239</v>
      </c>
      <c r="H79" s="18" t="s">
        <v>3</v>
      </c>
      <c r="I79" s="18" t="s">
        <v>3</v>
      </c>
      <c r="J79" s="18" t="s">
        <v>3</v>
      </c>
      <c r="K79" s="18" t="s">
        <v>3</v>
      </c>
      <c r="L79" s="18">
        <v>4</v>
      </c>
      <c r="M79" s="18" t="s">
        <v>3</v>
      </c>
      <c r="N79" s="18">
        <v>1.7000000000000001E-2</v>
      </c>
      <c r="O79" s="18">
        <v>3.3000000000000002E-2</v>
      </c>
      <c r="P79" s="18">
        <v>1.7000000000000001E-2</v>
      </c>
      <c r="Q79" s="18">
        <v>0</v>
      </c>
      <c r="R79" s="18" t="s">
        <v>3</v>
      </c>
      <c r="S79" s="25">
        <v>55</v>
      </c>
      <c r="T79" s="18" t="s">
        <v>91</v>
      </c>
      <c r="U79" s="18">
        <v>135</v>
      </c>
      <c r="V79" s="19" t="s">
        <v>57</v>
      </c>
      <c r="W79" s="18" t="s">
        <v>11</v>
      </c>
      <c r="X79" s="25">
        <v>8</v>
      </c>
      <c r="Y79" s="18" t="s">
        <v>57</v>
      </c>
      <c r="Z79" s="18" t="s">
        <v>57</v>
      </c>
      <c r="AA79" s="18" t="s">
        <v>187</v>
      </c>
      <c r="AB79" s="18" t="s">
        <v>85</v>
      </c>
      <c r="AC79" s="18">
        <v>4</v>
      </c>
      <c r="AD79" s="18" t="s">
        <v>187</v>
      </c>
      <c r="AE79" s="18" t="s">
        <v>187</v>
      </c>
      <c r="AF79" s="18" t="s">
        <v>187</v>
      </c>
      <c r="AG79" s="18" t="s">
        <v>3</v>
      </c>
      <c r="AH79" s="18" t="s">
        <v>188</v>
      </c>
      <c r="AI79" s="18" t="s">
        <v>3</v>
      </c>
      <c r="AJ79" s="18" t="s">
        <v>57</v>
      </c>
      <c r="AK79" s="18" t="s">
        <v>3</v>
      </c>
      <c r="AL79" s="18" t="s">
        <v>57</v>
      </c>
      <c r="AM79" s="18" t="s">
        <v>3</v>
      </c>
      <c r="AN79" s="18" t="s">
        <v>3</v>
      </c>
      <c r="AO79" s="18" t="s">
        <v>93</v>
      </c>
      <c r="AP79" s="18" t="s">
        <v>240</v>
      </c>
      <c r="AQ79" s="18" t="s">
        <v>241</v>
      </c>
      <c r="AR79" s="18" t="s">
        <v>245</v>
      </c>
      <c r="AS79" s="18" t="s">
        <v>243</v>
      </c>
      <c r="AT79" s="18" t="s">
        <v>3</v>
      </c>
      <c r="AU79" s="18" t="s">
        <v>3</v>
      </c>
      <c r="AV79" s="18" t="s">
        <v>11</v>
      </c>
      <c r="AW79" s="18" t="s">
        <v>49</v>
      </c>
      <c r="AX79" s="18" t="s">
        <v>50</v>
      </c>
      <c r="AY79" s="18" t="s">
        <v>11</v>
      </c>
      <c r="AZ79" s="18">
        <v>0.23</v>
      </c>
    </row>
    <row r="80" spans="1:52" x14ac:dyDescent="0.2">
      <c r="A80" t="s">
        <v>205</v>
      </c>
      <c r="B80" s="18" t="s">
        <v>93</v>
      </c>
      <c r="C80" s="18" t="s">
        <v>48</v>
      </c>
      <c r="D80" s="18" t="s">
        <v>2</v>
      </c>
      <c r="E80" s="18" t="s">
        <v>5</v>
      </c>
      <c r="F80" s="18" t="s">
        <v>62</v>
      </c>
      <c r="G80" s="18" t="s">
        <v>239</v>
      </c>
      <c r="H80" s="18" t="s">
        <v>3</v>
      </c>
      <c r="I80" s="18" t="s">
        <v>3</v>
      </c>
      <c r="J80" s="18" t="s">
        <v>3</v>
      </c>
      <c r="K80" s="18" t="s">
        <v>3</v>
      </c>
      <c r="L80" s="18">
        <v>6</v>
      </c>
      <c r="M80" s="18" t="s">
        <v>3</v>
      </c>
      <c r="N80" s="18">
        <v>1.7000000000000001E-2</v>
      </c>
      <c r="O80" s="18">
        <v>3.3000000000000002E-2</v>
      </c>
      <c r="P80" s="18">
        <v>1.7000000000000001E-2</v>
      </c>
      <c r="Q80" s="18">
        <v>0</v>
      </c>
      <c r="R80" s="18" t="s">
        <v>3</v>
      </c>
      <c r="S80" s="25">
        <v>55</v>
      </c>
      <c r="T80" s="18" t="s">
        <v>91</v>
      </c>
      <c r="U80" s="18">
        <v>142</v>
      </c>
      <c r="V80" s="19" t="s">
        <v>57</v>
      </c>
      <c r="W80" s="18" t="s">
        <v>11</v>
      </c>
      <c r="X80" s="25">
        <v>8</v>
      </c>
      <c r="Y80" s="18" t="s">
        <v>57</v>
      </c>
      <c r="Z80" s="18" t="s">
        <v>57</v>
      </c>
      <c r="AA80" s="18" t="s">
        <v>187</v>
      </c>
      <c r="AB80" s="18" t="s">
        <v>85</v>
      </c>
      <c r="AC80" s="18">
        <v>6</v>
      </c>
      <c r="AD80" s="18" t="s">
        <v>187</v>
      </c>
      <c r="AE80" s="18" t="s">
        <v>187</v>
      </c>
      <c r="AF80" s="18" t="s">
        <v>187</v>
      </c>
      <c r="AG80" s="18" t="s">
        <v>3</v>
      </c>
      <c r="AH80" s="18" t="s">
        <v>188</v>
      </c>
      <c r="AI80" s="18" t="s">
        <v>3</v>
      </c>
      <c r="AJ80" s="18" t="s">
        <v>57</v>
      </c>
      <c r="AK80" s="18" t="s">
        <v>3</v>
      </c>
      <c r="AL80" s="18" t="s">
        <v>57</v>
      </c>
      <c r="AM80" s="18" t="s">
        <v>3</v>
      </c>
      <c r="AN80" s="18" t="s">
        <v>3</v>
      </c>
      <c r="AO80" s="18" t="s">
        <v>93</v>
      </c>
      <c r="AP80" s="18" t="s">
        <v>240</v>
      </c>
      <c r="AQ80" s="18" t="s">
        <v>241</v>
      </c>
      <c r="AR80" s="18" t="s">
        <v>245</v>
      </c>
      <c r="AS80" s="18" t="s">
        <v>243</v>
      </c>
      <c r="AT80" s="18" t="s">
        <v>3</v>
      </c>
      <c r="AU80" s="18" t="s">
        <v>3</v>
      </c>
      <c r="AV80" s="18" t="s">
        <v>11</v>
      </c>
      <c r="AW80" s="18" t="s">
        <v>49</v>
      </c>
      <c r="AX80" s="18" t="s">
        <v>50</v>
      </c>
      <c r="AY80" s="18" t="s">
        <v>11</v>
      </c>
      <c r="AZ80" s="18">
        <v>0.23</v>
      </c>
    </row>
    <row r="81" spans="1:52" x14ac:dyDescent="0.2">
      <c r="A81" t="s">
        <v>206</v>
      </c>
      <c r="B81" s="18" t="s">
        <v>93</v>
      </c>
      <c r="C81" s="18" t="s">
        <v>48</v>
      </c>
      <c r="D81" s="18" t="s">
        <v>2</v>
      </c>
      <c r="E81" s="18" t="s">
        <v>5</v>
      </c>
      <c r="F81" s="18" t="s">
        <v>62</v>
      </c>
      <c r="G81" s="18" t="s">
        <v>239</v>
      </c>
      <c r="H81" s="18" t="s">
        <v>3</v>
      </c>
      <c r="I81" s="18" t="s">
        <v>3</v>
      </c>
      <c r="J81" s="18" t="s">
        <v>3</v>
      </c>
      <c r="K81" s="18" t="s">
        <v>3</v>
      </c>
      <c r="L81" s="18">
        <v>4</v>
      </c>
      <c r="M81" s="18" t="s">
        <v>3</v>
      </c>
      <c r="N81" s="18">
        <v>1.7000000000000001E-2</v>
      </c>
      <c r="O81" s="18">
        <v>3.3000000000000002E-2</v>
      </c>
      <c r="P81" s="18">
        <v>1.7000000000000001E-2</v>
      </c>
      <c r="Q81" s="18">
        <v>0</v>
      </c>
      <c r="R81" s="18" t="s">
        <v>3</v>
      </c>
      <c r="S81" s="25">
        <v>55</v>
      </c>
      <c r="T81" s="18" t="s">
        <v>91</v>
      </c>
      <c r="U81" s="18">
        <v>135</v>
      </c>
      <c r="V81" s="19" t="s">
        <v>57</v>
      </c>
      <c r="W81" s="18" t="s">
        <v>11</v>
      </c>
      <c r="X81" s="25">
        <v>8</v>
      </c>
      <c r="Y81" s="18" t="s">
        <v>57</v>
      </c>
      <c r="Z81" s="18" t="s">
        <v>57</v>
      </c>
      <c r="AA81" s="18" t="s">
        <v>187</v>
      </c>
      <c r="AB81" s="18" t="s">
        <v>85</v>
      </c>
      <c r="AC81" s="18">
        <v>4</v>
      </c>
      <c r="AD81" s="18" t="s">
        <v>187</v>
      </c>
      <c r="AE81" s="18" t="s">
        <v>187</v>
      </c>
      <c r="AF81" s="18" t="s">
        <v>187</v>
      </c>
      <c r="AG81" s="18" t="s">
        <v>3</v>
      </c>
      <c r="AH81" s="18" t="s">
        <v>188</v>
      </c>
      <c r="AI81" s="18" t="s">
        <v>3</v>
      </c>
      <c r="AJ81" s="18" t="s">
        <v>57</v>
      </c>
      <c r="AK81" s="18" t="s">
        <v>3</v>
      </c>
      <c r="AL81" s="18" t="s">
        <v>57</v>
      </c>
      <c r="AM81" s="18" t="s">
        <v>3</v>
      </c>
      <c r="AN81" s="18" t="s">
        <v>57</v>
      </c>
      <c r="AO81" s="18" t="s">
        <v>57</v>
      </c>
      <c r="AP81" s="18" t="s">
        <v>57</v>
      </c>
      <c r="AQ81" s="18" t="s">
        <v>57</v>
      </c>
      <c r="AR81" s="18" t="s">
        <v>244</v>
      </c>
      <c r="AS81" s="18" t="s">
        <v>244</v>
      </c>
      <c r="AT81" s="18" t="s">
        <v>244</v>
      </c>
      <c r="AU81" s="18" t="s">
        <v>244</v>
      </c>
      <c r="AV81" s="18" t="s">
        <v>11</v>
      </c>
      <c r="AW81" s="18" t="s">
        <v>49</v>
      </c>
      <c r="AX81" s="18" t="s">
        <v>50</v>
      </c>
      <c r="AY81" s="18" t="s">
        <v>11</v>
      </c>
      <c r="AZ81" s="18">
        <v>0.23</v>
      </c>
    </row>
    <row r="82" spans="1:52" x14ac:dyDescent="0.2">
      <c r="A82" t="s">
        <v>207</v>
      </c>
      <c r="B82" s="18" t="s">
        <v>93</v>
      </c>
      <c r="C82" s="18" t="s">
        <v>48</v>
      </c>
      <c r="D82" s="18" t="s">
        <v>2</v>
      </c>
      <c r="E82" s="18" t="s">
        <v>5</v>
      </c>
      <c r="F82" s="18" t="s">
        <v>62</v>
      </c>
      <c r="G82" s="18" t="s">
        <v>239</v>
      </c>
      <c r="H82" s="18" t="s">
        <v>3</v>
      </c>
      <c r="I82" s="18" t="s">
        <v>3</v>
      </c>
      <c r="J82" s="18" t="s">
        <v>3</v>
      </c>
      <c r="K82" s="18" t="s">
        <v>3</v>
      </c>
      <c r="L82" s="18">
        <v>6</v>
      </c>
      <c r="M82" s="18" t="s">
        <v>3</v>
      </c>
      <c r="N82" s="18">
        <v>1.7000000000000001E-2</v>
      </c>
      <c r="O82" s="18">
        <v>3.3000000000000002E-2</v>
      </c>
      <c r="P82" s="18">
        <v>1.7000000000000001E-2</v>
      </c>
      <c r="Q82" s="18">
        <v>0</v>
      </c>
      <c r="R82" s="18" t="s">
        <v>3</v>
      </c>
      <c r="S82" s="25">
        <v>55</v>
      </c>
      <c r="T82" s="18" t="s">
        <v>91</v>
      </c>
      <c r="U82" s="18">
        <v>142</v>
      </c>
      <c r="V82" s="19" t="s">
        <v>57</v>
      </c>
      <c r="W82" s="18" t="s">
        <v>11</v>
      </c>
      <c r="X82" s="25">
        <v>8</v>
      </c>
      <c r="Y82" s="18" t="s">
        <v>57</v>
      </c>
      <c r="Z82" s="18" t="s">
        <v>57</v>
      </c>
      <c r="AA82" s="18" t="s">
        <v>187</v>
      </c>
      <c r="AB82" s="18" t="s">
        <v>85</v>
      </c>
      <c r="AC82" s="18">
        <v>6</v>
      </c>
      <c r="AD82" s="18" t="s">
        <v>187</v>
      </c>
      <c r="AE82" s="18" t="s">
        <v>187</v>
      </c>
      <c r="AF82" s="18" t="s">
        <v>187</v>
      </c>
      <c r="AG82" s="18" t="s">
        <v>3</v>
      </c>
      <c r="AH82" s="18" t="s">
        <v>188</v>
      </c>
      <c r="AI82" s="18" t="s">
        <v>3</v>
      </c>
      <c r="AJ82" s="18" t="s">
        <v>57</v>
      </c>
      <c r="AK82" s="18" t="s">
        <v>3</v>
      </c>
      <c r="AL82" s="18" t="s">
        <v>57</v>
      </c>
      <c r="AM82" s="18" t="s">
        <v>3</v>
      </c>
      <c r="AN82" s="18" t="s">
        <v>57</v>
      </c>
      <c r="AO82" s="18" t="s">
        <v>57</v>
      </c>
      <c r="AP82" s="18" t="s">
        <v>57</v>
      </c>
      <c r="AQ82" s="18" t="s">
        <v>57</v>
      </c>
      <c r="AR82" s="18" t="s">
        <v>244</v>
      </c>
      <c r="AS82" s="18" t="s">
        <v>244</v>
      </c>
      <c r="AT82" s="18" t="s">
        <v>244</v>
      </c>
      <c r="AU82" s="18" t="s">
        <v>244</v>
      </c>
      <c r="AV82" s="18" t="s">
        <v>11</v>
      </c>
      <c r="AW82" s="18" t="s">
        <v>49</v>
      </c>
      <c r="AX82" s="18" t="s">
        <v>50</v>
      </c>
      <c r="AY82" s="18" t="s">
        <v>11</v>
      </c>
      <c r="AZ82" s="18">
        <v>0.23</v>
      </c>
    </row>
    <row r="83" spans="1:52" x14ac:dyDescent="0.2">
      <c r="A83" t="s">
        <v>226</v>
      </c>
      <c r="B83" s="18" t="s">
        <v>93</v>
      </c>
      <c r="C83" s="18" t="s">
        <v>48</v>
      </c>
      <c r="D83" s="18" t="s">
        <v>2</v>
      </c>
      <c r="E83" s="18" t="s">
        <v>5</v>
      </c>
      <c r="F83" s="18" t="s">
        <v>62</v>
      </c>
      <c r="G83" s="18" t="s">
        <v>239</v>
      </c>
      <c r="H83" s="18" t="s">
        <v>3</v>
      </c>
      <c r="I83" s="18" t="s">
        <v>3</v>
      </c>
      <c r="J83" s="18" t="s">
        <v>3</v>
      </c>
      <c r="K83" s="18" t="s">
        <v>3</v>
      </c>
      <c r="L83" s="18">
        <v>4</v>
      </c>
      <c r="M83" s="18" t="s">
        <v>3</v>
      </c>
      <c r="N83" s="18">
        <v>1.0999999999999999E-2</v>
      </c>
      <c r="O83" s="18">
        <v>0</v>
      </c>
      <c r="P83" s="18">
        <v>1.0999999999999999E-2</v>
      </c>
      <c r="Q83" s="18">
        <v>0</v>
      </c>
      <c r="R83" s="18" t="s">
        <v>3</v>
      </c>
      <c r="S83" s="25">
        <v>55</v>
      </c>
      <c r="T83" s="18" t="s">
        <v>91</v>
      </c>
      <c r="U83" s="18">
        <v>128</v>
      </c>
      <c r="V83" s="19" t="s">
        <v>57</v>
      </c>
      <c r="W83" s="18" t="s">
        <v>11</v>
      </c>
      <c r="X83" s="25">
        <v>8</v>
      </c>
      <c r="Y83" s="18" t="s">
        <v>57</v>
      </c>
      <c r="Z83" s="18" t="s">
        <v>57</v>
      </c>
      <c r="AA83" s="18" t="s">
        <v>187</v>
      </c>
      <c r="AB83" s="18" t="s">
        <v>85</v>
      </c>
      <c r="AC83" s="18">
        <v>4</v>
      </c>
      <c r="AD83" s="18" t="s">
        <v>187</v>
      </c>
      <c r="AE83" s="18" t="s">
        <v>187</v>
      </c>
      <c r="AF83" s="18" t="s">
        <v>187</v>
      </c>
      <c r="AG83" s="18" t="s">
        <v>3</v>
      </c>
      <c r="AH83" s="18" t="s">
        <v>188</v>
      </c>
      <c r="AI83" s="18" t="s">
        <v>3</v>
      </c>
      <c r="AJ83" s="18" t="s">
        <v>57</v>
      </c>
      <c r="AK83" s="18" t="s">
        <v>3</v>
      </c>
      <c r="AL83" s="18" t="s">
        <v>57</v>
      </c>
      <c r="AM83" s="18" t="s">
        <v>3</v>
      </c>
      <c r="AN83" s="18" t="s">
        <v>3</v>
      </c>
      <c r="AO83" s="18" t="s">
        <v>93</v>
      </c>
      <c r="AP83" s="18" t="s">
        <v>57</v>
      </c>
      <c r="AQ83" s="18" t="s">
        <v>57</v>
      </c>
      <c r="AR83" s="18" t="s">
        <v>244</v>
      </c>
      <c r="AS83" s="18" t="s">
        <v>244</v>
      </c>
      <c r="AT83" s="18" t="s">
        <v>244</v>
      </c>
      <c r="AU83" s="18" t="s">
        <v>244</v>
      </c>
      <c r="AV83" s="18" t="s">
        <v>11</v>
      </c>
      <c r="AW83" s="18" t="s">
        <v>49</v>
      </c>
      <c r="AX83" s="18" t="s">
        <v>50</v>
      </c>
      <c r="AY83" s="18" t="s">
        <v>11</v>
      </c>
      <c r="AZ83" s="18">
        <v>0.23</v>
      </c>
    </row>
    <row r="84" spans="1:52" x14ac:dyDescent="0.2">
      <c r="A84" t="s">
        <v>227</v>
      </c>
      <c r="B84" s="18" t="s">
        <v>93</v>
      </c>
      <c r="C84" s="18" t="s">
        <v>48</v>
      </c>
      <c r="D84" s="18" t="s">
        <v>2</v>
      </c>
      <c r="E84" s="18" t="s">
        <v>5</v>
      </c>
      <c r="F84" s="18" t="s">
        <v>62</v>
      </c>
      <c r="G84" s="18" t="s">
        <v>239</v>
      </c>
      <c r="H84" s="18" t="s">
        <v>3</v>
      </c>
      <c r="I84" s="18" t="s">
        <v>3</v>
      </c>
      <c r="J84" s="18" t="s">
        <v>3</v>
      </c>
      <c r="K84" s="18" t="s">
        <v>3</v>
      </c>
      <c r="L84" s="18">
        <v>6</v>
      </c>
      <c r="M84" s="18" t="s">
        <v>3</v>
      </c>
      <c r="N84" s="18">
        <v>1.0999999999999999E-2</v>
      </c>
      <c r="O84" s="18">
        <v>0</v>
      </c>
      <c r="P84" s="18">
        <v>1.0999999999999999E-2</v>
      </c>
      <c r="Q84" s="18">
        <v>0</v>
      </c>
      <c r="R84" s="18" t="s">
        <v>3</v>
      </c>
      <c r="S84" s="25">
        <v>55</v>
      </c>
      <c r="T84" s="18" t="s">
        <v>91</v>
      </c>
      <c r="U84" s="18">
        <v>124</v>
      </c>
      <c r="V84" s="19" t="s">
        <v>57</v>
      </c>
      <c r="W84" s="18" t="s">
        <v>11</v>
      </c>
      <c r="X84" s="25">
        <v>8</v>
      </c>
      <c r="Y84" s="18" t="s">
        <v>57</v>
      </c>
      <c r="Z84" s="18" t="s">
        <v>57</v>
      </c>
      <c r="AA84" s="18" t="s">
        <v>187</v>
      </c>
      <c r="AB84" s="18" t="s">
        <v>85</v>
      </c>
      <c r="AC84" s="18">
        <v>6</v>
      </c>
      <c r="AD84" s="18" t="s">
        <v>187</v>
      </c>
      <c r="AE84" s="18" t="s">
        <v>187</v>
      </c>
      <c r="AF84" s="18" t="s">
        <v>187</v>
      </c>
      <c r="AG84" s="18" t="s">
        <v>3</v>
      </c>
      <c r="AH84" s="18" t="s">
        <v>188</v>
      </c>
      <c r="AI84" s="18" t="s">
        <v>3</v>
      </c>
      <c r="AJ84" s="18" t="s">
        <v>57</v>
      </c>
      <c r="AK84" s="18" t="s">
        <v>3</v>
      </c>
      <c r="AL84" s="18" t="s">
        <v>57</v>
      </c>
      <c r="AM84" s="18" t="s">
        <v>3</v>
      </c>
      <c r="AN84" s="18" t="s">
        <v>3</v>
      </c>
      <c r="AO84" s="18" t="s">
        <v>93</v>
      </c>
      <c r="AP84" s="18" t="s">
        <v>57</v>
      </c>
      <c r="AQ84" s="18" t="s">
        <v>57</v>
      </c>
      <c r="AR84" s="18" t="s">
        <v>244</v>
      </c>
      <c r="AS84" s="18" t="s">
        <v>244</v>
      </c>
      <c r="AT84" s="18" t="s">
        <v>244</v>
      </c>
      <c r="AU84" s="18" t="s">
        <v>244</v>
      </c>
      <c r="AV84" s="18" t="s">
        <v>11</v>
      </c>
      <c r="AW84" s="18" t="s">
        <v>49</v>
      </c>
      <c r="AX84" s="18" t="s">
        <v>50</v>
      </c>
      <c r="AY84" s="18" t="s">
        <v>11</v>
      </c>
      <c r="AZ84" s="18">
        <v>0.23</v>
      </c>
    </row>
    <row r="85" spans="1:52" x14ac:dyDescent="0.2">
      <c r="A85" t="s">
        <v>228</v>
      </c>
      <c r="B85" s="18" t="s">
        <v>93</v>
      </c>
      <c r="C85" s="18" t="s">
        <v>48</v>
      </c>
      <c r="D85" s="18" t="s">
        <v>2</v>
      </c>
      <c r="E85" s="18" t="s">
        <v>5</v>
      </c>
      <c r="F85" s="18" t="s">
        <v>62</v>
      </c>
      <c r="G85" s="18" t="s">
        <v>239</v>
      </c>
      <c r="H85" s="18" t="s">
        <v>3</v>
      </c>
      <c r="I85" s="18" t="s">
        <v>3</v>
      </c>
      <c r="J85" s="18" t="s">
        <v>3</v>
      </c>
      <c r="K85" s="18" t="s">
        <v>3</v>
      </c>
      <c r="L85" s="18">
        <v>7</v>
      </c>
      <c r="M85" s="18" t="s">
        <v>3</v>
      </c>
      <c r="N85" s="18">
        <v>1.0999999999999999E-2</v>
      </c>
      <c r="O85" s="18">
        <v>0</v>
      </c>
      <c r="P85" s="18">
        <v>1.0999999999999999E-2</v>
      </c>
      <c r="Q85" s="18">
        <v>0</v>
      </c>
      <c r="R85" s="18" t="s">
        <v>3</v>
      </c>
      <c r="S85" s="25">
        <v>55</v>
      </c>
      <c r="T85" s="18" t="s">
        <v>91</v>
      </c>
      <c r="U85" s="18">
        <v>128</v>
      </c>
      <c r="V85" s="19" t="s">
        <v>57</v>
      </c>
      <c r="W85" s="18" t="s">
        <v>11</v>
      </c>
      <c r="X85" s="25">
        <v>8</v>
      </c>
      <c r="Y85" s="18" t="s">
        <v>57</v>
      </c>
      <c r="Z85" s="18" t="s">
        <v>57</v>
      </c>
      <c r="AA85" s="18" t="s">
        <v>187</v>
      </c>
      <c r="AB85" s="18" t="s">
        <v>85</v>
      </c>
      <c r="AC85" s="18">
        <v>7</v>
      </c>
      <c r="AD85" s="18" t="s">
        <v>187</v>
      </c>
      <c r="AE85" s="18" t="s">
        <v>187</v>
      </c>
      <c r="AF85" s="18" t="s">
        <v>187</v>
      </c>
      <c r="AG85" s="18" t="s">
        <v>3</v>
      </c>
      <c r="AH85" s="18" t="s">
        <v>188</v>
      </c>
      <c r="AI85" s="18" t="s">
        <v>3</v>
      </c>
      <c r="AJ85" s="18" t="s">
        <v>57</v>
      </c>
      <c r="AK85" s="18" t="s">
        <v>3</v>
      </c>
      <c r="AL85" s="18" t="s">
        <v>57</v>
      </c>
      <c r="AM85" s="18" t="s">
        <v>3</v>
      </c>
      <c r="AN85" s="18" t="s">
        <v>3</v>
      </c>
      <c r="AO85" s="18" t="s">
        <v>93</v>
      </c>
      <c r="AP85" s="18" t="s">
        <v>57</v>
      </c>
      <c r="AQ85" s="18" t="s">
        <v>57</v>
      </c>
      <c r="AR85" s="18" t="s">
        <v>244</v>
      </c>
      <c r="AS85" s="18" t="s">
        <v>244</v>
      </c>
      <c r="AT85" s="18" t="s">
        <v>244</v>
      </c>
      <c r="AU85" s="18" t="s">
        <v>244</v>
      </c>
      <c r="AV85" s="18" t="s">
        <v>11</v>
      </c>
      <c r="AW85" s="18" t="s">
        <v>49</v>
      </c>
      <c r="AX85" s="18" t="s">
        <v>50</v>
      </c>
      <c r="AY85" s="18" t="s">
        <v>11</v>
      </c>
      <c r="AZ85" s="18">
        <v>0.23</v>
      </c>
    </row>
    <row r="86" spans="1:52" x14ac:dyDescent="0.2">
      <c r="A86" t="s">
        <v>229</v>
      </c>
      <c r="B86" s="18" t="s">
        <v>93</v>
      </c>
      <c r="C86" s="18" t="s">
        <v>48</v>
      </c>
      <c r="D86" s="18" t="s">
        <v>2</v>
      </c>
      <c r="E86" s="18" t="s">
        <v>5</v>
      </c>
      <c r="F86" s="18" t="s">
        <v>62</v>
      </c>
      <c r="G86" s="18" t="s">
        <v>239</v>
      </c>
      <c r="H86" s="18" t="s">
        <v>3</v>
      </c>
      <c r="I86" s="18" t="s">
        <v>3</v>
      </c>
      <c r="J86" s="18" t="s">
        <v>3</v>
      </c>
      <c r="K86" s="18" t="s">
        <v>3</v>
      </c>
      <c r="L86" s="18">
        <v>8</v>
      </c>
      <c r="M86" s="18" t="s">
        <v>3</v>
      </c>
      <c r="N86" s="18">
        <v>1.0999999999999999E-2</v>
      </c>
      <c r="O86" s="18">
        <v>0</v>
      </c>
      <c r="P86" s="18">
        <v>1.0999999999999999E-2</v>
      </c>
      <c r="Q86" s="18">
        <v>0</v>
      </c>
      <c r="R86" s="18" t="s">
        <v>3</v>
      </c>
      <c r="S86" s="25">
        <v>55</v>
      </c>
      <c r="T86" s="18" t="s">
        <v>91</v>
      </c>
      <c r="U86" s="18">
        <v>128</v>
      </c>
      <c r="V86" s="19" t="s">
        <v>57</v>
      </c>
      <c r="W86" s="18" t="s">
        <v>11</v>
      </c>
      <c r="X86" s="25">
        <v>8</v>
      </c>
      <c r="Y86" s="18" t="s">
        <v>57</v>
      </c>
      <c r="Z86" s="18" t="s">
        <v>57</v>
      </c>
      <c r="AA86" s="18" t="s">
        <v>187</v>
      </c>
      <c r="AB86" s="18" t="s">
        <v>85</v>
      </c>
      <c r="AC86" s="18">
        <v>8</v>
      </c>
      <c r="AD86" s="18" t="s">
        <v>187</v>
      </c>
      <c r="AE86" s="18" t="s">
        <v>187</v>
      </c>
      <c r="AF86" s="18" t="s">
        <v>187</v>
      </c>
      <c r="AG86" s="18" t="s">
        <v>3</v>
      </c>
      <c r="AH86" s="18" t="s">
        <v>188</v>
      </c>
      <c r="AI86" s="18" t="s">
        <v>3</v>
      </c>
      <c r="AJ86" s="18" t="s">
        <v>57</v>
      </c>
      <c r="AK86" s="18" t="s">
        <v>3</v>
      </c>
      <c r="AL86" s="18" t="s">
        <v>57</v>
      </c>
      <c r="AM86" s="18" t="s">
        <v>3</v>
      </c>
      <c r="AN86" s="18" t="s">
        <v>3</v>
      </c>
      <c r="AO86" s="18" t="s">
        <v>93</v>
      </c>
      <c r="AP86" s="18" t="s">
        <v>57</v>
      </c>
      <c r="AQ86" s="18" t="s">
        <v>57</v>
      </c>
      <c r="AR86" s="18" t="s">
        <v>244</v>
      </c>
      <c r="AS86" s="18" t="s">
        <v>244</v>
      </c>
      <c r="AT86" s="18" t="s">
        <v>244</v>
      </c>
      <c r="AU86" s="18" t="s">
        <v>244</v>
      </c>
      <c r="AV86" s="18" t="s">
        <v>11</v>
      </c>
      <c r="AW86" s="18" t="s">
        <v>49</v>
      </c>
      <c r="AX86" s="18" t="s">
        <v>50</v>
      </c>
      <c r="AY86" s="18" t="s">
        <v>11</v>
      </c>
      <c r="AZ86" s="18">
        <v>0.23</v>
      </c>
    </row>
    <row r="87" spans="1:52" x14ac:dyDescent="0.2">
      <c r="A87" t="s">
        <v>230</v>
      </c>
      <c r="B87" s="18" t="s">
        <v>93</v>
      </c>
      <c r="C87" s="18" t="s">
        <v>48</v>
      </c>
      <c r="D87" s="18" t="s">
        <v>2</v>
      </c>
      <c r="E87" s="18" t="s">
        <v>5</v>
      </c>
      <c r="F87" s="18" t="s">
        <v>62</v>
      </c>
      <c r="G87" s="18" t="s">
        <v>239</v>
      </c>
      <c r="H87" s="18" t="s">
        <v>3</v>
      </c>
      <c r="I87" s="18" t="s">
        <v>3</v>
      </c>
      <c r="J87" s="18" t="s">
        <v>3</v>
      </c>
      <c r="K87" s="18" t="s">
        <v>3</v>
      </c>
      <c r="L87" s="18">
        <v>10</v>
      </c>
      <c r="M87" s="18" t="s">
        <v>3</v>
      </c>
      <c r="N87" s="18">
        <v>0.02</v>
      </c>
      <c r="O87" s="18">
        <v>0</v>
      </c>
      <c r="P87" s="18">
        <v>0.02</v>
      </c>
      <c r="Q87" s="18">
        <v>0</v>
      </c>
      <c r="R87" s="18" t="s">
        <v>3</v>
      </c>
      <c r="S87" s="25">
        <v>55</v>
      </c>
      <c r="T87" s="18" t="s">
        <v>91</v>
      </c>
      <c r="U87" s="18">
        <v>122</v>
      </c>
      <c r="V87" s="19" t="s">
        <v>57</v>
      </c>
      <c r="W87" s="18" t="s">
        <v>11</v>
      </c>
      <c r="X87" s="25">
        <v>8</v>
      </c>
      <c r="Y87" s="18" t="s">
        <v>57</v>
      </c>
      <c r="Z87" s="18" t="s">
        <v>57</v>
      </c>
      <c r="AA87" s="18" t="s">
        <v>187</v>
      </c>
      <c r="AB87" s="18" t="s">
        <v>85</v>
      </c>
      <c r="AC87" s="18">
        <v>10</v>
      </c>
      <c r="AD87" s="18" t="s">
        <v>187</v>
      </c>
      <c r="AE87" s="18" t="s">
        <v>187</v>
      </c>
      <c r="AF87" s="18" t="s">
        <v>187</v>
      </c>
      <c r="AG87" s="18" t="s">
        <v>3</v>
      </c>
      <c r="AH87" s="18" t="s">
        <v>188</v>
      </c>
      <c r="AI87" s="18" t="s">
        <v>3</v>
      </c>
      <c r="AJ87" s="18" t="s">
        <v>57</v>
      </c>
      <c r="AK87" s="18" t="s">
        <v>3</v>
      </c>
      <c r="AL87" s="18" t="s">
        <v>57</v>
      </c>
      <c r="AM87" s="18" t="s">
        <v>3</v>
      </c>
      <c r="AN87" s="18" t="s">
        <v>3</v>
      </c>
      <c r="AO87" s="18" t="s">
        <v>93</v>
      </c>
      <c r="AP87" s="18" t="s">
        <v>57</v>
      </c>
      <c r="AQ87" s="18" t="s">
        <v>57</v>
      </c>
      <c r="AR87" s="18" t="s">
        <v>244</v>
      </c>
      <c r="AS87" s="18" t="s">
        <v>244</v>
      </c>
      <c r="AT87" s="18" t="s">
        <v>244</v>
      </c>
      <c r="AU87" s="18" t="s">
        <v>244</v>
      </c>
      <c r="AV87" s="18" t="s">
        <v>11</v>
      </c>
      <c r="AW87" s="18" t="s">
        <v>49</v>
      </c>
      <c r="AX87" s="18" t="s">
        <v>50</v>
      </c>
      <c r="AY87" s="18" t="s">
        <v>11</v>
      </c>
      <c r="AZ87" s="18">
        <v>0.23</v>
      </c>
    </row>
    <row r="88" spans="1:52" x14ac:dyDescent="0.2">
      <c r="A88" t="s">
        <v>231</v>
      </c>
      <c r="B88" s="18" t="s">
        <v>93</v>
      </c>
      <c r="C88" s="18" t="s">
        <v>48</v>
      </c>
      <c r="D88" s="18" t="s">
        <v>2</v>
      </c>
      <c r="E88" s="18" t="s">
        <v>5</v>
      </c>
      <c r="F88" s="18" t="s">
        <v>62</v>
      </c>
      <c r="G88" s="18" t="s">
        <v>239</v>
      </c>
      <c r="H88" s="18" t="s">
        <v>3</v>
      </c>
      <c r="I88" s="18" t="s">
        <v>3</v>
      </c>
      <c r="J88" s="18" t="s">
        <v>3</v>
      </c>
      <c r="K88" s="18" t="s">
        <v>3</v>
      </c>
      <c r="L88" s="18">
        <v>12</v>
      </c>
      <c r="M88" s="18" t="s">
        <v>3</v>
      </c>
      <c r="N88" s="18">
        <v>0.02</v>
      </c>
      <c r="O88" s="18">
        <v>0</v>
      </c>
      <c r="P88" s="18">
        <v>0.02</v>
      </c>
      <c r="Q88" s="18">
        <v>0</v>
      </c>
      <c r="R88" s="18" t="s">
        <v>3</v>
      </c>
      <c r="S88" s="25">
        <v>55</v>
      </c>
      <c r="T88" s="18" t="s">
        <v>91</v>
      </c>
      <c r="U88" s="18">
        <v>117</v>
      </c>
      <c r="V88" s="19" t="s">
        <v>57</v>
      </c>
      <c r="W88" s="18" t="s">
        <v>11</v>
      </c>
      <c r="X88" s="25">
        <v>8</v>
      </c>
      <c r="Y88" s="18" t="s">
        <v>57</v>
      </c>
      <c r="Z88" s="18" t="s">
        <v>57</v>
      </c>
      <c r="AA88" s="18" t="s">
        <v>187</v>
      </c>
      <c r="AB88" s="18" t="s">
        <v>85</v>
      </c>
      <c r="AC88" s="18">
        <v>12</v>
      </c>
      <c r="AD88" s="18" t="s">
        <v>187</v>
      </c>
      <c r="AE88" s="18" t="s">
        <v>187</v>
      </c>
      <c r="AF88" s="18" t="s">
        <v>187</v>
      </c>
      <c r="AG88" s="18" t="s">
        <v>3</v>
      </c>
      <c r="AH88" s="18" t="s">
        <v>188</v>
      </c>
      <c r="AI88" s="18" t="s">
        <v>3</v>
      </c>
      <c r="AJ88" s="18" t="s">
        <v>57</v>
      </c>
      <c r="AK88" s="18" t="s">
        <v>3</v>
      </c>
      <c r="AL88" s="18" t="s">
        <v>57</v>
      </c>
      <c r="AM88" s="18" t="s">
        <v>3</v>
      </c>
      <c r="AN88" s="18" t="s">
        <v>3</v>
      </c>
      <c r="AO88" s="18" t="s">
        <v>93</v>
      </c>
      <c r="AP88" s="18" t="s">
        <v>57</v>
      </c>
      <c r="AQ88" s="18" t="s">
        <v>57</v>
      </c>
      <c r="AR88" s="18" t="s">
        <v>244</v>
      </c>
      <c r="AS88" s="18" t="s">
        <v>244</v>
      </c>
      <c r="AT88" s="18" t="s">
        <v>244</v>
      </c>
      <c r="AU88" s="18" t="s">
        <v>244</v>
      </c>
      <c r="AV88" s="18" t="s">
        <v>11</v>
      </c>
      <c r="AW88" s="18" t="s">
        <v>49</v>
      </c>
      <c r="AX88" s="18" t="s">
        <v>50</v>
      </c>
      <c r="AY88" s="18" t="s">
        <v>11</v>
      </c>
      <c r="AZ88" s="18">
        <v>0.23</v>
      </c>
    </row>
    <row r="89" spans="1:52" x14ac:dyDescent="0.2">
      <c r="A89" t="s">
        <v>232</v>
      </c>
      <c r="B89" s="18" t="s">
        <v>93</v>
      </c>
      <c r="C89" s="18" t="s">
        <v>48</v>
      </c>
      <c r="D89" s="18" t="s">
        <v>2</v>
      </c>
      <c r="E89" s="18" t="s">
        <v>5</v>
      </c>
      <c r="F89" s="18" t="s">
        <v>62</v>
      </c>
      <c r="G89" s="18" t="s">
        <v>239</v>
      </c>
      <c r="H89" s="18" t="s">
        <v>3</v>
      </c>
      <c r="I89" s="18" t="s">
        <v>3</v>
      </c>
      <c r="J89" s="18" t="s">
        <v>3</v>
      </c>
      <c r="K89" s="18" t="s">
        <v>3</v>
      </c>
      <c r="L89" s="18">
        <v>10</v>
      </c>
      <c r="M89" s="18" t="s">
        <v>3</v>
      </c>
      <c r="N89" s="18">
        <v>2.1999999999999999E-2</v>
      </c>
      <c r="O89" s="18">
        <v>0</v>
      </c>
      <c r="P89" s="18">
        <v>2.1999999999999999E-2</v>
      </c>
      <c r="Q89" s="18">
        <v>0</v>
      </c>
      <c r="R89" s="18" t="s">
        <v>3</v>
      </c>
      <c r="S89" s="25">
        <v>55</v>
      </c>
      <c r="T89" s="18" t="s">
        <v>91</v>
      </c>
      <c r="U89" s="18">
        <v>135</v>
      </c>
      <c r="V89" s="19" t="s">
        <v>57</v>
      </c>
      <c r="W89" s="18" t="s">
        <v>11</v>
      </c>
      <c r="X89" s="25">
        <v>8</v>
      </c>
      <c r="Y89" s="18" t="s">
        <v>57</v>
      </c>
      <c r="Z89" s="18" t="s">
        <v>57</v>
      </c>
      <c r="AA89" s="18" t="s">
        <v>187</v>
      </c>
      <c r="AB89" s="18" t="s">
        <v>85</v>
      </c>
      <c r="AC89" s="18">
        <v>10</v>
      </c>
      <c r="AD89" s="18" t="s">
        <v>187</v>
      </c>
      <c r="AE89" s="18" t="s">
        <v>187</v>
      </c>
      <c r="AF89" s="18" t="s">
        <v>187</v>
      </c>
      <c r="AG89" s="18" t="s">
        <v>3</v>
      </c>
      <c r="AH89" s="18" t="s">
        <v>188</v>
      </c>
      <c r="AI89" s="18" t="s">
        <v>3</v>
      </c>
      <c r="AJ89" s="18" t="s">
        <v>57</v>
      </c>
      <c r="AK89" s="18" t="s">
        <v>3</v>
      </c>
      <c r="AL89" s="18" t="s">
        <v>57</v>
      </c>
      <c r="AM89" s="18" t="s">
        <v>3</v>
      </c>
      <c r="AN89" s="18" t="s">
        <v>3</v>
      </c>
      <c r="AO89" s="18" t="s">
        <v>93</v>
      </c>
      <c r="AP89" s="18" t="s">
        <v>57</v>
      </c>
      <c r="AQ89" s="18" t="s">
        <v>57</v>
      </c>
      <c r="AR89" s="18" t="s">
        <v>244</v>
      </c>
      <c r="AS89" s="18" t="s">
        <v>244</v>
      </c>
      <c r="AT89" s="18" t="s">
        <v>244</v>
      </c>
      <c r="AU89" s="18" t="s">
        <v>244</v>
      </c>
      <c r="AV89" s="18" t="s">
        <v>11</v>
      </c>
      <c r="AW89" s="18" t="s">
        <v>49</v>
      </c>
      <c r="AX89" s="18" t="s">
        <v>50</v>
      </c>
      <c r="AY89" s="18" t="s">
        <v>11</v>
      </c>
      <c r="AZ89" s="18">
        <v>0.23</v>
      </c>
    </row>
    <row r="90" spans="1:52" x14ac:dyDescent="0.2">
      <c r="A90" t="s">
        <v>233</v>
      </c>
      <c r="B90" s="18" t="s">
        <v>93</v>
      </c>
      <c r="C90" s="18" t="s">
        <v>48</v>
      </c>
      <c r="D90" s="18" t="s">
        <v>2</v>
      </c>
      <c r="E90" s="18" t="s">
        <v>5</v>
      </c>
      <c r="F90" s="18" t="s">
        <v>62</v>
      </c>
      <c r="G90" s="18" t="s">
        <v>239</v>
      </c>
      <c r="H90" s="18" t="s">
        <v>3</v>
      </c>
      <c r="I90" s="18" t="s">
        <v>3</v>
      </c>
      <c r="J90" s="18" t="s">
        <v>3</v>
      </c>
      <c r="K90" s="18" t="s">
        <v>3</v>
      </c>
      <c r="L90" s="18">
        <v>11</v>
      </c>
      <c r="M90" s="18" t="s">
        <v>3</v>
      </c>
      <c r="N90" s="18">
        <v>2.1999999999999999E-2</v>
      </c>
      <c r="O90" s="18">
        <v>0</v>
      </c>
      <c r="P90" s="18">
        <v>2.1999999999999999E-2</v>
      </c>
      <c r="Q90" s="18">
        <v>0</v>
      </c>
      <c r="R90" s="18" t="s">
        <v>3</v>
      </c>
      <c r="S90" s="25">
        <v>55</v>
      </c>
      <c r="T90" s="18" t="s">
        <v>91</v>
      </c>
      <c r="U90" s="18">
        <v>137</v>
      </c>
      <c r="V90" s="19" t="s">
        <v>57</v>
      </c>
      <c r="W90" s="18" t="s">
        <v>11</v>
      </c>
      <c r="X90" s="25">
        <v>8</v>
      </c>
      <c r="Y90" s="18" t="s">
        <v>57</v>
      </c>
      <c r="Z90" s="18" t="s">
        <v>57</v>
      </c>
      <c r="AA90" s="18" t="s">
        <v>187</v>
      </c>
      <c r="AB90" s="18" t="s">
        <v>85</v>
      </c>
      <c r="AC90" s="18">
        <v>11</v>
      </c>
      <c r="AD90" s="18" t="s">
        <v>187</v>
      </c>
      <c r="AE90" s="18" t="s">
        <v>187</v>
      </c>
      <c r="AF90" s="18" t="s">
        <v>187</v>
      </c>
      <c r="AG90" s="18" t="s">
        <v>3</v>
      </c>
      <c r="AH90" s="18" t="s">
        <v>188</v>
      </c>
      <c r="AI90" s="18" t="s">
        <v>3</v>
      </c>
      <c r="AJ90" s="18" t="s">
        <v>57</v>
      </c>
      <c r="AK90" s="18" t="s">
        <v>3</v>
      </c>
      <c r="AL90" s="18" t="s">
        <v>57</v>
      </c>
      <c r="AM90" s="18" t="s">
        <v>3</v>
      </c>
      <c r="AN90" s="18" t="s">
        <v>3</v>
      </c>
      <c r="AO90" s="18" t="s">
        <v>93</v>
      </c>
      <c r="AP90" s="18" t="s">
        <v>57</v>
      </c>
      <c r="AQ90" s="18" t="s">
        <v>57</v>
      </c>
      <c r="AR90" s="18" t="s">
        <v>244</v>
      </c>
      <c r="AS90" s="18" t="s">
        <v>244</v>
      </c>
      <c r="AT90" s="18" t="s">
        <v>244</v>
      </c>
      <c r="AU90" s="18" t="s">
        <v>244</v>
      </c>
      <c r="AV90" s="18" t="s">
        <v>11</v>
      </c>
      <c r="AW90" s="18" t="s">
        <v>49</v>
      </c>
      <c r="AX90" s="18" t="s">
        <v>50</v>
      </c>
      <c r="AY90" s="18" t="s">
        <v>11</v>
      </c>
      <c r="AZ90" s="18">
        <v>0.23</v>
      </c>
    </row>
    <row r="91" spans="1:52" x14ac:dyDescent="0.2">
      <c r="A91" t="s">
        <v>234</v>
      </c>
      <c r="B91" s="18" t="s">
        <v>93</v>
      </c>
      <c r="C91" s="18" t="s">
        <v>48</v>
      </c>
      <c r="D91" s="18" t="s">
        <v>2</v>
      </c>
      <c r="E91" s="18" t="s">
        <v>5</v>
      </c>
      <c r="F91" s="18" t="s">
        <v>62</v>
      </c>
      <c r="G91" s="18" t="s">
        <v>239</v>
      </c>
      <c r="H91" s="18" t="s">
        <v>3</v>
      </c>
      <c r="I91" s="18" t="s">
        <v>3</v>
      </c>
      <c r="J91" s="18" t="s">
        <v>3</v>
      </c>
      <c r="K91" s="18" t="s">
        <v>3</v>
      </c>
      <c r="L91" s="18">
        <v>12</v>
      </c>
      <c r="M91" s="18" t="s">
        <v>3</v>
      </c>
      <c r="N91" s="18">
        <v>2.1999999999999999E-2</v>
      </c>
      <c r="O91" s="18">
        <v>0</v>
      </c>
      <c r="P91" s="18">
        <v>2.1999999999999999E-2</v>
      </c>
      <c r="Q91" s="18">
        <v>0</v>
      </c>
      <c r="R91" s="18" t="s">
        <v>3</v>
      </c>
      <c r="S91" s="25">
        <v>55</v>
      </c>
      <c r="T91" s="18" t="s">
        <v>91</v>
      </c>
      <c r="U91" s="18">
        <v>138</v>
      </c>
      <c r="V91" s="19" t="s">
        <v>57</v>
      </c>
      <c r="W91" s="18" t="s">
        <v>11</v>
      </c>
      <c r="X91" s="25">
        <v>8</v>
      </c>
      <c r="Y91" s="18" t="s">
        <v>57</v>
      </c>
      <c r="Z91" s="18" t="s">
        <v>57</v>
      </c>
      <c r="AA91" s="18" t="s">
        <v>187</v>
      </c>
      <c r="AB91" s="18" t="s">
        <v>85</v>
      </c>
      <c r="AC91" s="18">
        <v>12</v>
      </c>
      <c r="AD91" s="18" t="s">
        <v>187</v>
      </c>
      <c r="AE91" s="18" t="s">
        <v>187</v>
      </c>
      <c r="AF91" s="18" t="s">
        <v>187</v>
      </c>
      <c r="AG91" s="18" t="s">
        <v>3</v>
      </c>
      <c r="AH91" s="18" t="s">
        <v>188</v>
      </c>
      <c r="AI91" s="18" t="s">
        <v>3</v>
      </c>
      <c r="AJ91" s="18" t="s">
        <v>57</v>
      </c>
      <c r="AK91" s="18" t="s">
        <v>3</v>
      </c>
      <c r="AL91" s="18" t="s">
        <v>57</v>
      </c>
      <c r="AM91" s="18" t="s">
        <v>3</v>
      </c>
      <c r="AN91" s="18" t="s">
        <v>3</v>
      </c>
      <c r="AO91" s="18" t="s">
        <v>93</v>
      </c>
      <c r="AP91" s="18" t="s">
        <v>57</v>
      </c>
      <c r="AQ91" s="18" t="s">
        <v>57</v>
      </c>
      <c r="AR91" s="18" t="s">
        <v>244</v>
      </c>
      <c r="AS91" s="18" t="s">
        <v>244</v>
      </c>
      <c r="AT91" s="18" t="s">
        <v>244</v>
      </c>
      <c r="AU91" s="18" t="s">
        <v>244</v>
      </c>
      <c r="AV91" s="18" t="s">
        <v>11</v>
      </c>
      <c r="AW91" s="18" t="s">
        <v>49</v>
      </c>
      <c r="AX91" s="18" t="s">
        <v>50</v>
      </c>
      <c r="AY91" s="18" t="s">
        <v>11</v>
      </c>
      <c r="AZ91" s="18">
        <v>0.23</v>
      </c>
    </row>
    <row r="92" spans="1:52" x14ac:dyDescent="0.2">
      <c r="A92" s="18" t="s">
        <v>189</v>
      </c>
      <c r="B92" s="18" t="s">
        <v>93</v>
      </c>
      <c r="C92" t="s">
        <v>48</v>
      </c>
      <c r="D92" t="s">
        <v>2</v>
      </c>
      <c r="E92" t="s">
        <v>54</v>
      </c>
      <c r="F92" t="s">
        <v>62</v>
      </c>
      <c r="G92" s="18" t="s">
        <v>239</v>
      </c>
      <c r="H92" s="18" t="s">
        <v>3</v>
      </c>
      <c r="I92" s="18" t="s">
        <v>3</v>
      </c>
      <c r="J92" t="s">
        <v>3</v>
      </c>
      <c r="K92" t="s">
        <v>3</v>
      </c>
      <c r="L92" s="18">
        <v>6</v>
      </c>
      <c r="M92" t="s">
        <v>3</v>
      </c>
      <c r="N92" s="18">
        <v>1.0999999999999999E-2</v>
      </c>
      <c r="O92" s="18">
        <v>1.0999999999999999E-2</v>
      </c>
      <c r="P92" s="18">
        <v>1.0999999999999999E-2</v>
      </c>
      <c r="Q92" s="18">
        <v>0</v>
      </c>
      <c r="R92" s="18" t="s">
        <v>3</v>
      </c>
      <c r="S92" s="25">
        <v>55</v>
      </c>
      <c r="T92" s="18" t="s">
        <v>91</v>
      </c>
      <c r="U92" s="18">
        <v>147</v>
      </c>
      <c r="V92" t="s">
        <v>55</v>
      </c>
      <c r="W92" t="s">
        <v>11</v>
      </c>
      <c r="X92" s="25">
        <v>8</v>
      </c>
      <c r="Y92" t="s">
        <v>11</v>
      </c>
      <c r="Z92" s="47" t="s">
        <v>197</v>
      </c>
      <c r="AA92" s="18" t="s">
        <v>52</v>
      </c>
      <c r="AB92" s="18" t="s">
        <v>85</v>
      </c>
      <c r="AC92" s="18">
        <v>6</v>
      </c>
      <c r="AD92" t="s">
        <v>161</v>
      </c>
      <c r="AE92" s="18" t="s">
        <v>86</v>
      </c>
      <c r="AF92" t="s">
        <v>57</v>
      </c>
      <c r="AG92"/>
      <c r="AH92" s="18" t="s">
        <v>57</v>
      </c>
      <c r="AI92" s="18" t="s">
        <v>11</v>
      </c>
      <c r="AJ92" s="18" t="s">
        <v>75</v>
      </c>
      <c r="AK92" s="18" t="s">
        <v>11</v>
      </c>
      <c r="AL92" s="25">
        <v>135</v>
      </c>
      <c r="AM92" s="18" t="s">
        <v>3</v>
      </c>
      <c r="AN92" t="s">
        <v>11</v>
      </c>
      <c r="AO92" s="18" t="s">
        <v>93</v>
      </c>
      <c r="AV92" s="18" t="s">
        <v>11</v>
      </c>
      <c r="AW92" s="57">
        <v>7.4999999999999997E-2</v>
      </c>
      <c r="AX92" s="18" t="s">
        <v>50</v>
      </c>
      <c r="AY92" s="18" t="s">
        <v>11</v>
      </c>
      <c r="AZ92" s="18">
        <v>0.23</v>
      </c>
    </row>
    <row r="93" spans="1:52" x14ac:dyDescent="0.2">
      <c r="A93" s="18" t="s">
        <v>190</v>
      </c>
      <c r="B93" s="18" t="s">
        <v>93</v>
      </c>
      <c r="C93" t="s">
        <v>48</v>
      </c>
      <c r="D93" t="s">
        <v>2</v>
      </c>
      <c r="E93" t="s">
        <v>54</v>
      </c>
      <c r="F93" t="s">
        <v>62</v>
      </c>
      <c r="G93" s="18" t="s">
        <v>239</v>
      </c>
      <c r="H93" s="18" t="s">
        <v>3</v>
      </c>
      <c r="I93" s="18" t="s">
        <v>3</v>
      </c>
      <c r="J93" t="s">
        <v>3</v>
      </c>
      <c r="K93" t="s">
        <v>3</v>
      </c>
      <c r="L93" s="18">
        <v>8</v>
      </c>
      <c r="M93" t="s">
        <v>3</v>
      </c>
      <c r="N93" s="18">
        <v>1.0999999999999999E-2</v>
      </c>
      <c r="O93" s="18">
        <v>1.0999999999999999E-2</v>
      </c>
      <c r="P93" s="18">
        <v>1.0999999999999999E-2</v>
      </c>
      <c r="Q93" s="18">
        <v>0</v>
      </c>
      <c r="R93" s="18" t="s">
        <v>3</v>
      </c>
      <c r="S93" s="25">
        <v>55</v>
      </c>
      <c r="T93" s="18" t="s">
        <v>91</v>
      </c>
      <c r="U93" s="18">
        <v>152</v>
      </c>
      <c r="V93" t="s">
        <v>55</v>
      </c>
      <c r="W93" t="s">
        <v>11</v>
      </c>
      <c r="X93" s="25">
        <v>8</v>
      </c>
      <c r="Y93" t="s">
        <v>11</v>
      </c>
      <c r="Z93" s="47" t="s">
        <v>197</v>
      </c>
      <c r="AA93" s="18" t="s">
        <v>52</v>
      </c>
      <c r="AB93" s="18" t="s">
        <v>85</v>
      </c>
      <c r="AC93" s="18">
        <v>8</v>
      </c>
      <c r="AD93" t="s">
        <v>161</v>
      </c>
      <c r="AE93" s="18" t="s">
        <v>86</v>
      </c>
      <c r="AF93" t="s">
        <v>57</v>
      </c>
      <c r="AG93"/>
      <c r="AH93" s="18" t="s">
        <v>57</v>
      </c>
      <c r="AI93" s="18" t="s">
        <v>11</v>
      </c>
      <c r="AJ93" s="18" t="s">
        <v>75</v>
      </c>
      <c r="AK93" s="18" t="s">
        <v>11</v>
      </c>
      <c r="AL93" s="25">
        <v>124</v>
      </c>
      <c r="AM93" s="18" t="s">
        <v>3</v>
      </c>
      <c r="AN93" t="s">
        <v>11</v>
      </c>
      <c r="AO93" s="18" t="s">
        <v>93</v>
      </c>
      <c r="AV93" s="18" t="s">
        <v>11</v>
      </c>
      <c r="AW93" s="57">
        <v>7.4999999999999997E-2</v>
      </c>
      <c r="AX93" s="18" t="s">
        <v>50</v>
      </c>
      <c r="AY93" s="18" t="s">
        <v>11</v>
      </c>
      <c r="AZ93" s="18">
        <v>0.23</v>
      </c>
    </row>
    <row r="94" spans="1:52" x14ac:dyDescent="0.2">
      <c r="A94" s="18" t="s">
        <v>191</v>
      </c>
      <c r="B94" s="18" t="s">
        <v>93</v>
      </c>
      <c r="C94" t="s">
        <v>48</v>
      </c>
      <c r="D94" t="s">
        <v>2</v>
      </c>
      <c r="E94" t="s">
        <v>54</v>
      </c>
      <c r="F94" t="s">
        <v>62</v>
      </c>
      <c r="G94" s="18" t="s">
        <v>239</v>
      </c>
      <c r="H94" s="18" t="s">
        <v>3</v>
      </c>
      <c r="I94" s="18" t="s">
        <v>3</v>
      </c>
      <c r="J94" t="s">
        <v>3</v>
      </c>
      <c r="K94" t="s">
        <v>3</v>
      </c>
      <c r="L94" s="18">
        <v>12</v>
      </c>
      <c r="M94" t="s">
        <v>3</v>
      </c>
      <c r="N94" s="18">
        <v>1.4E-2</v>
      </c>
      <c r="O94" s="18">
        <v>1.4E-2</v>
      </c>
      <c r="P94" s="18">
        <v>1.4E-2</v>
      </c>
      <c r="Q94" s="18">
        <v>0</v>
      </c>
      <c r="R94" s="18" t="s">
        <v>3</v>
      </c>
      <c r="S94" s="25">
        <v>55</v>
      </c>
      <c r="T94" s="18" t="s">
        <v>91</v>
      </c>
      <c r="U94" s="18">
        <v>159</v>
      </c>
      <c r="V94" t="s">
        <v>55</v>
      </c>
      <c r="W94" t="s">
        <v>11</v>
      </c>
      <c r="X94" s="25">
        <v>8</v>
      </c>
      <c r="Y94" t="s">
        <v>11</v>
      </c>
      <c r="Z94" s="47" t="s">
        <v>198</v>
      </c>
      <c r="AA94" s="18" t="s">
        <v>52</v>
      </c>
      <c r="AB94" s="18" t="s">
        <v>85</v>
      </c>
      <c r="AC94" s="18">
        <v>12</v>
      </c>
      <c r="AD94" t="s">
        <v>161</v>
      </c>
      <c r="AE94" s="18" t="s">
        <v>86</v>
      </c>
      <c r="AF94" t="s">
        <v>57</v>
      </c>
      <c r="AG94"/>
      <c r="AH94" s="18" t="s">
        <v>57</v>
      </c>
      <c r="AI94" s="18" t="s">
        <v>11</v>
      </c>
      <c r="AJ94" s="18" t="s">
        <v>75</v>
      </c>
      <c r="AK94" s="18" t="s">
        <v>11</v>
      </c>
      <c r="AL94" s="25">
        <v>129</v>
      </c>
      <c r="AM94" s="18" t="s">
        <v>3</v>
      </c>
      <c r="AN94" t="s">
        <v>11</v>
      </c>
      <c r="AO94" s="18" t="s">
        <v>93</v>
      </c>
      <c r="AV94" s="18" t="s">
        <v>11</v>
      </c>
      <c r="AW94" s="57">
        <v>7.4999999999999997E-2</v>
      </c>
      <c r="AX94" s="18" t="s">
        <v>50</v>
      </c>
      <c r="AY94" s="18" t="s">
        <v>11</v>
      </c>
      <c r="AZ94" s="18">
        <v>0.23</v>
      </c>
    </row>
    <row r="95" spans="1:52" x14ac:dyDescent="0.2">
      <c r="A95" s="18" t="s">
        <v>192</v>
      </c>
      <c r="B95" s="18" t="s">
        <v>93</v>
      </c>
      <c r="C95" t="s">
        <v>48</v>
      </c>
      <c r="D95" t="s">
        <v>2</v>
      </c>
      <c r="E95" t="s">
        <v>54</v>
      </c>
      <c r="F95" t="s">
        <v>62</v>
      </c>
      <c r="G95" s="18" t="s">
        <v>239</v>
      </c>
      <c r="H95" s="18" t="s">
        <v>3</v>
      </c>
      <c r="I95" s="18" t="s">
        <v>3</v>
      </c>
      <c r="J95" t="s">
        <v>3</v>
      </c>
      <c r="K95" t="s">
        <v>3</v>
      </c>
      <c r="L95" s="18">
        <v>16</v>
      </c>
      <c r="M95" t="s">
        <v>3</v>
      </c>
      <c r="N95" s="43">
        <v>0.01</v>
      </c>
      <c r="O95" s="43">
        <v>0.01</v>
      </c>
      <c r="P95" s="43">
        <v>0.01</v>
      </c>
      <c r="Q95" s="44">
        <v>0</v>
      </c>
      <c r="R95" s="18" t="s">
        <v>3</v>
      </c>
      <c r="S95" s="25">
        <v>55</v>
      </c>
      <c r="T95" s="18" t="s">
        <v>91</v>
      </c>
      <c r="U95" s="18">
        <v>156</v>
      </c>
      <c r="V95" t="s">
        <v>55</v>
      </c>
      <c r="W95" t="s">
        <v>11</v>
      </c>
      <c r="X95" s="25">
        <v>8</v>
      </c>
      <c r="Y95" t="s">
        <v>11</v>
      </c>
      <c r="Z95" s="47" t="s">
        <v>198</v>
      </c>
      <c r="AA95" s="18" t="s">
        <v>52</v>
      </c>
      <c r="AB95" s="18" t="s">
        <v>85</v>
      </c>
      <c r="AC95" s="18">
        <v>16</v>
      </c>
      <c r="AD95" t="s">
        <v>161</v>
      </c>
      <c r="AE95" s="18" t="s">
        <v>86</v>
      </c>
      <c r="AF95" t="s">
        <v>57</v>
      </c>
      <c r="AG95"/>
      <c r="AH95" s="18" t="s">
        <v>57</v>
      </c>
      <c r="AI95" s="18" t="s">
        <v>11</v>
      </c>
      <c r="AJ95" s="18" t="s">
        <v>75</v>
      </c>
      <c r="AK95" s="18" t="s">
        <v>11</v>
      </c>
      <c r="AL95" s="25">
        <v>127</v>
      </c>
      <c r="AM95" s="18" t="s">
        <v>3</v>
      </c>
      <c r="AN95" t="s">
        <v>11</v>
      </c>
      <c r="AO95" s="18" t="s">
        <v>93</v>
      </c>
      <c r="AV95" s="18" t="s">
        <v>11</v>
      </c>
      <c r="AW95" s="57">
        <v>7.4999999999999997E-2</v>
      </c>
      <c r="AX95" s="18" t="s">
        <v>50</v>
      </c>
      <c r="AY95" s="18" t="s">
        <v>11</v>
      </c>
      <c r="AZ95" s="18">
        <v>0.23</v>
      </c>
    </row>
    <row r="96" spans="1:52" x14ac:dyDescent="0.2">
      <c r="A96" s="18" t="s">
        <v>193</v>
      </c>
      <c r="B96" s="18" t="s">
        <v>93</v>
      </c>
      <c r="C96" t="s">
        <v>48</v>
      </c>
      <c r="D96" t="s">
        <v>2</v>
      </c>
      <c r="E96" t="s">
        <v>54</v>
      </c>
      <c r="F96" t="s">
        <v>62</v>
      </c>
      <c r="G96" s="18" t="s">
        <v>239</v>
      </c>
      <c r="H96" s="18" t="s">
        <v>3</v>
      </c>
      <c r="I96" s="18" t="s">
        <v>3</v>
      </c>
      <c r="J96" t="s">
        <v>3</v>
      </c>
      <c r="K96" t="s">
        <v>3</v>
      </c>
      <c r="L96" s="18">
        <v>6</v>
      </c>
      <c r="M96" t="s">
        <v>3</v>
      </c>
      <c r="N96" s="18">
        <v>1.0999999999999999E-2</v>
      </c>
      <c r="O96" s="18">
        <v>1.0999999999999999E-2</v>
      </c>
      <c r="P96" s="18">
        <v>1.0999999999999999E-2</v>
      </c>
      <c r="Q96" s="18">
        <v>0</v>
      </c>
      <c r="R96" s="18" t="s">
        <v>3</v>
      </c>
      <c r="S96" s="25">
        <v>55</v>
      </c>
      <c r="T96" s="18" t="s">
        <v>91</v>
      </c>
      <c r="U96" s="18">
        <v>147</v>
      </c>
      <c r="V96" t="s">
        <v>55</v>
      </c>
      <c r="W96" t="s">
        <v>11</v>
      </c>
      <c r="X96" s="25">
        <v>8</v>
      </c>
      <c r="Y96" t="s">
        <v>11</v>
      </c>
      <c r="Z96" s="47" t="s">
        <v>197</v>
      </c>
      <c r="AA96" s="18" t="s">
        <v>187</v>
      </c>
      <c r="AB96" s="18" t="s">
        <v>85</v>
      </c>
      <c r="AC96" s="18">
        <v>6</v>
      </c>
      <c r="AD96" s="18" t="s">
        <v>187</v>
      </c>
      <c r="AE96" s="18" t="s">
        <v>187</v>
      </c>
      <c r="AF96" s="18" t="s">
        <v>187</v>
      </c>
      <c r="AH96" s="18" t="s">
        <v>188</v>
      </c>
      <c r="AI96" t="s">
        <v>57</v>
      </c>
      <c r="AJ96" t="s">
        <v>57</v>
      </c>
      <c r="AK96" t="s">
        <v>57</v>
      </c>
      <c r="AL96" s="18" t="s">
        <v>57</v>
      </c>
      <c r="AM96" s="18" t="s">
        <v>3</v>
      </c>
      <c r="AN96" t="s">
        <v>3</v>
      </c>
      <c r="AO96" s="18" t="s">
        <v>93</v>
      </c>
      <c r="AV96" s="18" t="s">
        <v>11</v>
      </c>
      <c r="AW96" s="57">
        <v>7.4999999999999997E-2</v>
      </c>
      <c r="AX96" s="18" t="s">
        <v>50</v>
      </c>
      <c r="AY96" s="18" t="s">
        <v>11</v>
      </c>
      <c r="AZ96" s="18">
        <v>0.23</v>
      </c>
    </row>
    <row r="97" spans="1:52" x14ac:dyDescent="0.2">
      <c r="A97" s="18" t="s">
        <v>194</v>
      </c>
      <c r="B97" s="18" t="s">
        <v>93</v>
      </c>
      <c r="C97" t="s">
        <v>48</v>
      </c>
      <c r="D97" t="s">
        <v>2</v>
      </c>
      <c r="E97" t="s">
        <v>54</v>
      </c>
      <c r="F97" t="s">
        <v>62</v>
      </c>
      <c r="G97" s="18" t="s">
        <v>239</v>
      </c>
      <c r="H97" s="18" t="s">
        <v>3</v>
      </c>
      <c r="I97" s="18" t="s">
        <v>3</v>
      </c>
      <c r="J97" t="s">
        <v>3</v>
      </c>
      <c r="K97" t="s">
        <v>3</v>
      </c>
      <c r="L97" s="18">
        <v>8</v>
      </c>
      <c r="M97" t="s">
        <v>3</v>
      </c>
      <c r="N97" s="18">
        <v>1.0999999999999999E-2</v>
      </c>
      <c r="O97" s="18">
        <v>1.0999999999999999E-2</v>
      </c>
      <c r="P97" s="18">
        <v>1.0999999999999999E-2</v>
      </c>
      <c r="Q97" s="18">
        <v>0</v>
      </c>
      <c r="R97" s="18" t="s">
        <v>3</v>
      </c>
      <c r="S97" s="25">
        <v>55</v>
      </c>
      <c r="T97" s="18" t="s">
        <v>91</v>
      </c>
      <c r="U97" s="18">
        <v>152</v>
      </c>
      <c r="V97" t="s">
        <v>55</v>
      </c>
      <c r="W97" t="s">
        <v>11</v>
      </c>
      <c r="X97" s="25">
        <v>8</v>
      </c>
      <c r="Y97" t="s">
        <v>11</v>
      </c>
      <c r="Z97" s="47" t="s">
        <v>197</v>
      </c>
      <c r="AA97" s="18" t="s">
        <v>187</v>
      </c>
      <c r="AB97" s="18" t="s">
        <v>85</v>
      </c>
      <c r="AC97" s="18">
        <v>8</v>
      </c>
      <c r="AD97" s="18" t="s">
        <v>187</v>
      </c>
      <c r="AE97" s="18" t="s">
        <v>187</v>
      </c>
      <c r="AF97" s="18" t="s">
        <v>187</v>
      </c>
      <c r="AH97" s="18" t="s">
        <v>188</v>
      </c>
      <c r="AI97" t="s">
        <v>57</v>
      </c>
      <c r="AJ97" t="s">
        <v>57</v>
      </c>
      <c r="AK97" t="s">
        <v>57</v>
      </c>
      <c r="AL97" s="18" t="s">
        <v>57</v>
      </c>
      <c r="AM97" s="18" t="s">
        <v>3</v>
      </c>
      <c r="AN97" t="s">
        <v>3</v>
      </c>
      <c r="AO97" s="18" t="s">
        <v>93</v>
      </c>
      <c r="AV97" s="18" t="s">
        <v>11</v>
      </c>
      <c r="AW97" s="57">
        <v>7.4999999999999997E-2</v>
      </c>
      <c r="AX97" s="18" t="s">
        <v>50</v>
      </c>
      <c r="AY97" s="18" t="s">
        <v>11</v>
      </c>
      <c r="AZ97" s="18">
        <v>0.23</v>
      </c>
    </row>
    <row r="98" spans="1:52" x14ac:dyDescent="0.2">
      <c r="A98" s="18" t="s">
        <v>195</v>
      </c>
      <c r="B98" s="18" t="s">
        <v>93</v>
      </c>
      <c r="C98" t="s">
        <v>48</v>
      </c>
      <c r="D98" t="s">
        <v>2</v>
      </c>
      <c r="E98" t="s">
        <v>54</v>
      </c>
      <c r="F98" t="s">
        <v>62</v>
      </c>
      <c r="G98" s="18" t="s">
        <v>239</v>
      </c>
      <c r="H98" s="18" t="s">
        <v>3</v>
      </c>
      <c r="I98" s="18" t="s">
        <v>3</v>
      </c>
      <c r="J98" t="s">
        <v>3</v>
      </c>
      <c r="K98" t="s">
        <v>3</v>
      </c>
      <c r="L98" s="18">
        <v>12</v>
      </c>
      <c r="M98" t="s">
        <v>3</v>
      </c>
      <c r="N98" s="18">
        <v>1.4E-2</v>
      </c>
      <c r="O98" s="18">
        <v>1.4E-2</v>
      </c>
      <c r="P98" s="18">
        <v>1.4E-2</v>
      </c>
      <c r="Q98" s="18">
        <v>0</v>
      </c>
      <c r="R98" s="18" t="s">
        <v>3</v>
      </c>
      <c r="S98" s="25">
        <v>55</v>
      </c>
      <c r="T98" s="18" t="s">
        <v>91</v>
      </c>
      <c r="U98" s="18">
        <v>159</v>
      </c>
      <c r="V98" t="s">
        <v>55</v>
      </c>
      <c r="W98" t="s">
        <v>11</v>
      </c>
      <c r="X98" s="25">
        <v>8</v>
      </c>
      <c r="Y98" t="s">
        <v>11</v>
      </c>
      <c r="Z98" s="47" t="s">
        <v>198</v>
      </c>
      <c r="AA98" s="18" t="s">
        <v>187</v>
      </c>
      <c r="AB98" s="18" t="s">
        <v>85</v>
      </c>
      <c r="AC98" s="18">
        <v>12</v>
      </c>
      <c r="AD98" s="18" t="s">
        <v>187</v>
      </c>
      <c r="AE98" s="18" t="s">
        <v>187</v>
      </c>
      <c r="AF98" s="18" t="s">
        <v>187</v>
      </c>
      <c r="AH98" s="18" t="s">
        <v>188</v>
      </c>
      <c r="AI98" t="s">
        <v>57</v>
      </c>
      <c r="AJ98" t="s">
        <v>57</v>
      </c>
      <c r="AK98" t="s">
        <v>57</v>
      </c>
      <c r="AL98" s="18" t="s">
        <v>57</v>
      </c>
      <c r="AM98" s="18" t="s">
        <v>3</v>
      </c>
      <c r="AN98" t="s">
        <v>3</v>
      </c>
      <c r="AO98" s="18" t="s">
        <v>93</v>
      </c>
      <c r="AV98" s="18" t="s">
        <v>11</v>
      </c>
      <c r="AW98" s="57">
        <v>7.4999999999999997E-2</v>
      </c>
      <c r="AX98" s="18" t="s">
        <v>50</v>
      </c>
      <c r="AY98" s="18" t="s">
        <v>11</v>
      </c>
      <c r="AZ98" s="18">
        <v>0.23</v>
      </c>
    </row>
    <row r="99" spans="1:52" x14ac:dyDescent="0.2">
      <c r="A99" s="18" t="s">
        <v>196</v>
      </c>
      <c r="B99" s="18" t="s">
        <v>93</v>
      </c>
      <c r="C99" t="s">
        <v>48</v>
      </c>
      <c r="D99" t="s">
        <v>2</v>
      </c>
      <c r="E99" t="s">
        <v>54</v>
      </c>
      <c r="F99" t="s">
        <v>62</v>
      </c>
      <c r="G99" s="18" t="s">
        <v>239</v>
      </c>
      <c r="H99" s="18" t="s">
        <v>3</v>
      </c>
      <c r="I99" s="18" t="s">
        <v>3</v>
      </c>
      <c r="J99" t="s">
        <v>3</v>
      </c>
      <c r="K99" t="s">
        <v>3</v>
      </c>
      <c r="L99" s="18">
        <v>16</v>
      </c>
      <c r="M99" t="s">
        <v>3</v>
      </c>
      <c r="N99" s="43">
        <v>0.01</v>
      </c>
      <c r="O99" s="43">
        <v>0.01</v>
      </c>
      <c r="P99" s="43">
        <v>0.01</v>
      </c>
      <c r="Q99" s="44">
        <v>0</v>
      </c>
      <c r="R99" s="18" t="s">
        <v>3</v>
      </c>
      <c r="S99" s="25">
        <v>55</v>
      </c>
      <c r="T99" s="18" t="s">
        <v>91</v>
      </c>
      <c r="U99" s="18">
        <v>156</v>
      </c>
      <c r="V99" t="s">
        <v>55</v>
      </c>
      <c r="W99" t="s">
        <v>11</v>
      </c>
      <c r="X99" s="25">
        <v>8</v>
      </c>
      <c r="Y99" t="s">
        <v>11</v>
      </c>
      <c r="Z99" s="47" t="s">
        <v>198</v>
      </c>
      <c r="AA99" s="18" t="s">
        <v>187</v>
      </c>
      <c r="AB99" s="18" t="s">
        <v>85</v>
      </c>
      <c r="AC99" s="18">
        <v>16</v>
      </c>
      <c r="AD99" s="18" t="s">
        <v>187</v>
      </c>
      <c r="AE99" s="18" t="s">
        <v>187</v>
      </c>
      <c r="AF99" s="18" t="s">
        <v>187</v>
      </c>
      <c r="AH99" s="18" t="s">
        <v>188</v>
      </c>
      <c r="AI99" t="s">
        <v>57</v>
      </c>
      <c r="AJ99" t="s">
        <v>57</v>
      </c>
      <c r="AK99" t="s">
        <v>57</v>
      </c>
      <c r="AL99" s="18" t="s">
        <v>57</v>
      </c>
      <c r="AM99" s="18" t="s">
        <v>3</v>
      </c>
      <c r="AN99" t="s">
        <v>3</v>
      </c>
      <c r="AO99" s="18" t="s">
        <v>93</v>
      </c>
      <c r="AV99" s="18" t="s">
        <v>11</v>
      </c>
      <c r="AW99" s="57">
        <v>7.4999999999999997E-2</v>
      </c>
      <c r="AX99" s="18" t="s">
        <v>50</v>
      </c>
      <c r="AY99" s="18" t="s">
        <v>11</v>
      </c>
      <c r="AZ99" s="18">
        <v>0.23</v>
      </c>
    </row>
    <row r="100" spans="1:52" x14ac:dyDescent="0.2">
      <c r="A100" s="18" t="s">
        <v>249</v>
      </c>
      <c r="B100" s="18" t="s">
        <v>93</v>
      </c>
      <c r="C100" t="s">
        <v>48</v>
      </c>
      <c r="D100" t="s">
        <v>2</v>
      </c>
      <c r="E100" t="s">
        <v>54</v>
      </c>
      <c r="F100" t="s">
        <v>62</v>
      </c>
      <c r="G100" s="18" t="s">
        <v>239</v>
      </c>
      <c r="H100" s="18" t="s">
        <v>3</v>
      </c>
      <c r="I100" s="18" t="s">
        <v>3</v>
      </c>
      <c r="J100" t="s">
        <v>3</v>
      </c>
      <c r="K100" t="s">
        <v>3</v>
      </c>
      <c r="L100" s="18">
        <v>6</v>
      </c>
      <c r="M100" t="s">
        <v>3</v>
      </c>
      <c r="N100" s="18">
        <v>1.0999999999999999E-2</v>
      </c>
      <c r="O100" s="18">
        <v>1.0999999999999999E-2</v>
      </c>
      <c r="P100" s="18">
        <v>1.0999999999999999E-2</v>
      </c>
      <c r="Q100" s="18">
        <v>0</v>
      </c>
      <c r="R100" s="18" t="s">
        <v>3</v>
      </c>
      <c r="S100" s="25">
        <v>55</v>
      </c>
      <c r="T100" s="18" t="s">
        <v>91</v>
      </c>
      <c r="U100" s="18">
        <v>147</v>
      </c>
      <c r="V100" t="s">
        <v>55</v>
      </c>
      <c r="W100" t="s">
        <v>11</v>
      </c>
      <c r="X100" s="25">
        <v>8</v>
      </c>
      <c r="Y100" t="s">
        <v>11</v>
      </c>
      <c r="Z100" s="47" t="s">
        <v>197</v>
      </c>
      <c r="AA100" s="18" t="s">
        <v>52</v>
      </c>
      <c r="AB100" s="18" t="s">
        <v>85</v>
      </c>
      <c r="AC100" s="18">
        <v>6</v>
      </c>
      <c r="AD100" t="s">
        <v>161</v>
      </c>
      <c r="AE100" s="18" t="s">
        <v>86</v>
      </c>
      <c r="AF100" t="s">
        <v>57</v>
      </c>
      <c r="AG100"/>
      <c r="AH100" s="18" t="s">
        <v>57</v>
      </c>
      <c r="AI100" s="18" t="s">
        <v>11</v>
      </c>
      <c r="AJ100" s="18" t="s">
        <v>18</v>
      </c>
      <c r="AK100" s="18" t="s">
        <v>11</v>
      </c>
      <c r="AL100" s="25">
        <v>93.1</v>
      </c>
      <c r="AM100" s="18" t="s">
        <v>3</v>
      </c>
      <c r="AN100" t="s">
        <v>11</v>
      </c>
      <c r="AO100" s="18" t="s">
        <v>93</v>
      </c>
      <c r="AV100" s="18" t="s">
        <v>11</v>
      </c>
      <c r="AW100" s="57">
        <v>7.4999999999999997E-2</v>
      </c>
      <c r="AX100" s="18" t="s">
        <v>50</v>
      </c>
      <c r="AY100" s="18" t="s">
        <v>11</v>
      </c>
      <c r="AZ100" s="18">
        <v>0.23</v>
      </c>
    </row>
    <row r="101" spans="1:52" x14ac:dyDescent="0.2">
      <c r="A101" s="18" t="s">
        <v>250</v>
      </c>
      <c r="B101" s="18" t="s">
        <v>93</v>
      </c>
      <c r="C101" t="s">
        <v>48</v>
      </c>
      <c r="D101" t="s">
        <v>2</v>
      </c>
      <c r="E101" t="s">
        <v>54</v>
      </c>
      <c r="F101" t="s">
        <v>62</v>
      </c>
      <c r="G101" s="18" t="s">
        <v>239</v>
      </c>
      <c r="H101" s="18" t="s">
        <v>3</v>
      </c>
      <c r="I101" s="18" t="s">
        <v>3</v>
      </c>
      <c r="J101" t="s">
        <v>3</v>
      </c>
      <c r="K101" t="s">
        <v>3</v>
      </c>
      <c r="L101" s="18">
        <v>8</v>
      </c>
      <c r="M101" t="s">
        <v>3</v>
      </c>
      <c r="N101" s="18">
        <v>1.0999999999999999E-2</v>
      </c>
      <c r="O101" s="18">
        <v>1.0999999999999999E-2</v>
      </c>
      <c r="P101" s="18">
        <v>1.0999999999999999E-2</v>
      </c>
      <c r="Q101" s="18">
        <v>0</v>
      </c>
      <c r="R101" s="18" t="s">
        <v>3</v>
      </c>
      <c r="S101" s="25">
        <v>55</v>
      </c>
      <c r="T101" s="18" t="s">
        <v>91</v>
      </c>
      <c r="U101" s="18">
        <v>152</v>
      </c>
      <c r="V101" t="s">
        <v>55</v>
      </c>
      <c r="W101" t="s">
        <v>11</v>
      </c>
      <c r="X101" s="25">
        <v>8</v>
      </c>
      <c r="Y101" t="s">
        <v>11</v>
      </c>
      <c r="Z101" s="47" t="s">
        <v>197</v>
      </c>
      <c r="AA101" s="18" t="s">
        <v>52</v>
      </c>
      <c r="AB101" s="18" t="s">
        <v>85</v>
      </c>
      <c r="AC101" s="18">
        <v>8</v>
      </c>
      <c r="AD101" t="s">
        <v>161</v>
      </c>
      <c r="AE101" s="18" t="s">
        <v>86</v>
      </c>
      <c r="AF101" t="s">
        <v>57</v>
      </c>
      <c r="AG101"/>
      <c r="AH101" s="18" t="s">
        <v>57</v>
      </c>
      <c r="AI101" s="18" t="s">
        <v>11</v>
      </c>
      <c r="AJ101" s="18" t="s">
        <v>18</v>
      </c>
      <c r="AK101" s="18" t="s">
        <v>11</v>
      </c>
      <c r="AL101" s="25">
        <v>93.1</v>
      </c>
      <c r="AM101" s="18" t="s">
        <v>3</v>
      </c>
      <c r="AN101" t="s">
        <v>11</v>
      </c>
      <c r="AO101" s="18" t="s">
        <v>93</v>
      </c>
      <c r="AV101" s="18" t="s">
        <v>11</v>
      </c>
      <c r="AW101" s="57">
        <v>7.4999999999999997E-2</v>
      </c>
      <c r="AX101" s="18" t="s">
        <v>50</v>
      </c>
      <c r="AY101" s="18" t="s">
        <v>11</v>
      </c>
      <c r="AZ101" s="18">
        <v>0.23</v>
      </c>
    </row>
    <row r="102" spans="1:52" x14ac:dyDescent="0.2">
      <c r="A102" s="18" t="s">
        <v>251</v>
      </c>
      <c r="B102" s="18" t="s">
        <v>93</v>
      </c>
      <c r="C102" t="s">
        <v>48</v>
      </c>
      <c r="D102" t="s">
        <v>2</v>
      </c>
      <c r="E102" t="s">
        <v>54</v>
      </c>
      <c r="F102" t="s">
        <v>62</v>
      </c>
      <c r="G102" s="18" t="s">
        <v>239</v>
      </c>
      <c r="H102" s="18" t="s">
        <v>3</v>
      </c>
      <c r="I102" s="18" t="s">
        <v>3</v>
      </c>
      <c r="J102" t="s">
        <v>3</v>
      </c>
      <c r="K102" t="s">
        <v>3</v>
      </c>
      <c r="L102" s="18">
        <v>12</v>
      </c>
      <c r="M102" t="s">
        <v>3</v>
      </c>
      <c r="N102" s="18">
        <v>1.4E-2</v>
      </c>
      <c r="O102" s="18">
        <v>1.4E-2</v>
      </c>
      <c r="P102" s="18">
        <v>1.4E-2</v>
      </c>
      <c r="Q102" s="18">
        <v>0</v>
      </c>
      <c r="R102" s="18" t="s">
        <v>3</v>
      </c>
      <c r="S102" s="25">
        <v>55</v>
      </c>
      <c r="T102" s="18" t="s">
        <v>91</v>
      </c>
      <c r="U102" s="18">
        <v>159</v>
      </c>
      <c r="V102" t="s">
        <v>55</v>
      </c>
      <c r="W102" t="s">
        <v>11</v>
      </c>
      <c r="X102" s="25">
        <v>8</v>
      </c>
      <c r="Y102" t="s">
        <v>11</v>
      </c>
      <c r="Z102" s="47" t="s">
        <v>198</v>
      </c>
      <c r="AA102" s="18" t="s">
        <v>52</v>
      </c>
      <c r="AB102" s="18" t="s">
        <v>85</v>
      </c>
      <c r="AC102" s="18">
        <v>12</v>
      </c>
      <c r="AD102" t="s">
        <v>161</v>
      </c>
      <c r="AE102" s="18" t="s">
        <v>86</v>
      </c>
      <c r="AF102" t="s">
        <v>57</v>
      </c>
      <c r="AG102"/>
      <c r="AH102" s="18" t="s">
        <v>57</v>
      </c>
      <c r="AI102" s="18" t="s">
        <v>11</v>
      </c>
      <c r="AJ102" s="18" t="s">
        <v>75</v>
      </c>
      <c r="AK102" s="18" t="s">
        <v>11</v>
      </c>
      <c r="AL102" s="25">
        <v>112.3</v>
      </c>
      <c r="AM102" s="18" t="s">
        <v>3</v>
      </c>
      <c r="AN102" t="s">
        <v>11</v>
      </c>
      <c r="AO102" s="18" t="s">
        <v>93</v>
      </c>
      <c r="AV102" s="18" t="s">
        <v>11</v>
      </c>
      <c r="AW102" s="57">
        <v>7.4999999999999997E-2</v>
      </c>
      <c r="AX102" s="18" t="s">
        <v>50</v>
      </c>
      <c r="AY102" s="18" t="s">
        <v>11</v>
      </c>
      <c r="AZ102" s="18">
        <v>0.23</v>
      </c>
    </row>
    <row r="103" spans="1:52" x14ac:dyDescent="0.2">
      <c r="A103" s="18" t="s">
        <v>252</v>
      </c>
      <c r="B103" s="18" t="s">
        <v>93</v>
      </c>
      <c r="C103" t="s">
        <v>48</v>
      </c>
      <c r="D103" t="s">
        <v>2</v>
      </c>
      <c r="E103" t="s">
        <v>54</v>
      </c>
      <c r="F103" t="s">
        <v>62</v>
      </c>
      <c r="G103" s="18" t="s">
        <v>239</v>
      </c>
      <c r="H103" s="18" t="s">
        <v>3</v>
      </c>
      <c r="I103" s="18" t="s">
        <v>3</v>
      </c>
      <c r="J103" t="s">
        <v>3</v>
      </c>
      <c r="K103" t="s">
        <v>3</v>
      </c>
      <c r="L103" s="18">
        <v>16</v>
      </c>
      <c r="M103" t="s">
        <v>3</v>
      </c>
      <c r="N103" s="43">
        <v>0.01</v>
      </c>
      <c r="O103" s="43">
        <v>0.01</v>
      </c>
      <c r="P103" s="43">
        <v>0.01</v>
      </c>
      <c r="Q103" s="44">
        <v>0</v>
      </c>
      <c r="R103" s="18" t="s">
        <v>3</v>
      </c>
      <c r="S103" s="25">
        <v>55</v>
      </c>
      <c r="T103" s="18" t="s">
        <v>91</v>
      </c>
      <c r="U103" s="18">
        <v>156</v>
      </c>
      <c r="V103" t="s">
        <v>55</v>
      </c>
      <c r="W103" t="s">
        <v>11</v>
      </c>
      <c r="X103" s="25">
        <v>8</v>
      </c>
      <c r="Y103" t="s">
        <v>11</v>
      </c>
      <c r="Z103" s="47" t="s">
        <v>198</v>
      </c>
      <c r="AA103" s="18" t="s">
        <v>52</v>
      </c>
      <c r="AB103" s="18" t="s">
        <v>85</v>
      </c>
      <c r="AC103" s="18">
        <v>16</v>
      </c>
      <c r="AD103" t="s">
        <v>161</v>
      </c>
      <c r="AE103" s="18" t="s">
        <v>86</v>
      </c>
      <c r="AF103" t="s">
        <v>57</v>
      </c>
      <c r="AG103"/>
      <c r="AH103" s="18" t="s">
        <v>57</v>
      </c>
      <c r="AI103" s="18" t="s">
        <v>11</v>
      </c>
      <c r="AJ103" s="18" t="s">
        <v>75</v>
      </c>
      <c r="AK103" s="18" t="s">
        <v>11</v>
      </c>
      <c r="AL103" s="25">
        <v>123.5</v>
      </c>
      <c r="AM103" s="18" t="s">
        <v>3</v>
      </c>
      <c r="AN103" t="s">
        <v>11</v>
      </c>
      <c r="AO103" s="18" t="s">
        <v>93</v>
      </c>
      <c r="AV103" s="18" t="s">
        <v>11</v>
      </c>
      <c r="AW103" s="57">
        <v>7.4999999999999997E-2</v>
      </c>
      <c r="AX103" s="18" t="s">
        <v>50</v>
      </c>
      <c r="AY103" s="18" t="s">
        <v>11</v>
      </c>
      <c r="AZ103" s="18">
        <v>0.23</v>
      </c>
    </row>
    <row r="104" spans="1:52" x14ac:dyDescent="0.2">
      <c r="A104" s="18" t="s">
        <v>217</v>
      </c>
      <c r="B104" s="18" t="s">
        <v>93</v>
      </c>
      <c r="C104" s="18" t="s">
        <v>48</v>
      </c>
      <c r="D104" s="18" t="s">
        <v>2</v>
      </c>
      <c r="E104" s="18" t="s">
        <v>5</v>
      </c>
      <c r="F104" s="18" t="s">
        <v>62</v>
      </c>
      <c r="G104" s="18" t="s">
        <v>239</v>
      </c>
      <c r="H104" s="18" t="s">
        <v>3</v>
      </c>
      <c r="I104" s="18" t="s">
        <v>3</v>
      </c>
      <c r="J104" s="18" t="s">
        <v>3</v>
      </c>
      <c r="K104" s="18" t="s">
        <v>3</v>
      </c>
      <c r="L104" s="59">
        <v>4.42</v>
      </c>
      <c r="M104" s="18" t="s">
        <v>3</v>
      </c>
      <c r="N104" s="18">
        <v>1.0999999999999999E-2</v>
      </c>
      <c r="O104" s="18">
        <v>0</v>
      </c>
      <c r="P104" s="18">
        <v>1.0999999999999999E-2</v>
      </c>
      <c r="Q104" s="18">
        <v>0</v>
      </c>
      <c r="R104" s="18" t="s">
        <v>3</v>
      </c>
      <c r="S104" s="25">
        <v>55</v>
      </c>
      <c r="T104" s="18" t="s">
        <v>91</v>
      </c>
      <c r="U104">
        <v>128</v>
      </c>
      <c r="V104" s="19" t="s">
        <v>57</v>
      </c>
      <c r="W104" s="18" t="s">
        <v>11</v>
      </c>
      <c r="X104" s="25">
        <v>8</v>
      </c>
      <c r="Y104" s="18" t="s">
        <v>57</v>
      </c>
      <c r="Z104" s="18" t="s">
        <v>57</v>
      </c>
      <c r="AA104" s="18" t="s">
        <v>187</v>
      </c>
      <c r="AB104" s="18" t="s">
        <v>85</v>
      </c>
      <c r="AC104">
        <v>4.42</v>
      </c>
      <c r="AD104" s="18" t="s">
        <v>187</v>
      </c>
      <c r="AE104" s="18" t="s">
        <v>187</v>
      </c>
      <c r="AF104" s="18" t="s">
        <v>187</v>
      </c>
      <c r="AG104" s="18" t="s">
        <v>3</v>
      </c>
      <c r="AH104" s="18" t="s">
        <v>188</v>
      </c>
      <c r="AI104" s="18" t="s">
        <v>3</v>
      </c>
      <c r="AJ104" s="18" t="s">
        <v>57</v>
      </c>
      <c r="AK104" s="18" t="s">
        <v>3</v>
      </c>
      <c r="AL104" s="58" t="s">
        <v>57</v>
      </c>
      <c r="AM104" s="18" t="s">
        <v>3</v>
      </c>
      <c r="AN104" s="18" t="s">
        <v>3</v>
      </c>
      <c r="AO104" s="18" t="s">
        <v>93</v>
      </c>
      <c r="AP104" s="18" t="s">
        <v>240</v>
      </c>
      <c r="AQ104" s="18" t="s">
        <v>241</v>
      </c>
      <c r="AR104" s="18" t="s">
        <v>245</v>
      </c>
      <c r="AS104" s="18" t="s">
        <v>257</v>
      </c>
      <c r="AT104" s="18" t="s">
        <v>3</v>
      </c>
      <c r="AU104" s="18" t="s">
        <v>3</v>
      </c>
      <c r="AV104" s="18" t="s">
        <v>11</v>
      </c>
      <c r="AW104" s="18" t="s">
        <v>49</v>
      </c>
      <c r="AX104" s="18" t="s">
        <v>50</v>
      </c>
      <c r="AY104" s="18" t="s">
        <v>11</v>
      </c>
      <c r="AZ104" s="18">
        <v>0.23</v>
      </c>
    </row>
    <row r="105" spans="1:52" x14ac:dyDescent="0.2">
      <c r="A105" s="18" t="s">
        <v>247</v>
      </c>
      <c r="B105" s="18" t="s">
        <v>93</v>
      </c>
      <c r="C105" s="18" t="s">
        <v>48</v>
      </c>
      <c r="D105" s="18" t="s">
        <v>2</v>
      </c>
      <c r="E105" s="18" t="s">
        <v>5</v>
      </c>
      <c r="F105" s="18" t="s">
        <v>62</v>
      </c>
      <c r="G105" s="18" t="s">
        <v>239</v>
      </c>
      <c r="H105" s="18" t="s">
        <v>3</v>
      </c>
      <c r="I105" s="18" t="s">
        <v>3</v>
      </c>
      <c r="J105" s="18" t="s">
        <v>3</v>
      </c>
      <c r="K105" s="18" t="s">
        <v>3</v>
      </c>
      <c r="L105" s="59">
        <v>4.42</v>
      </c>
      <c r="M105" s="18" t="s">
        <v>3</v>
      </c>
      <c r="N105" s="18">
        <v>1.0999999999999999E-2</v>
      </c>
      <c r="O105" s="18">
        <v>0</v>
      </c>
      <c r="P105" s="18">
        <v>1.0999999999999999E-2</v>
      </c>
      <c r="Q105" s="18">
        <v>0</v>
      </c>
      <c r="R105" s="18" t="s">
        <v>3</v>
      </c>
      <c r="S105" s="25">
        <v>55</v>
      </c>
      <c r="T105" s="18" t="s">
        <v>91</v>
      </c>
      <c r="U105">
        <v>128</v>
      </c>
      <c r="V105" s="19" t="s">
        <v>57</v>
      </c>
      <c r="W105" s="18" t="s">
        <v>11</v>
      </c>
      <c r="X105" s="25">
        <v>8</v>
      </c>
      <c r="Y105" s="18" t="s">
        <v>57</v>
      </c>
      <c r="Z105" s="18" t="s">
        <v>57</v>
      </c>
      <c r="AA105" s="18" t="s">
        <v>52</v>
      </c>
      <c r="AB105" s="18" t="s">
        <v>85</v>
      </c>
      <c r="AC105">
        <v>4.42</v>
      </c>
      <c r="AD105" s="18" t="s">
        <v>11</v>
      </c>
      <c r="AE105" s="18" t="s">
        <v>86</v>
      </c>
      <c r="AF105" t="s">
        <v>57</v>
      </c>
      <c r="AG105" s="18" t="s">
        <v>57</v>
      </c>
      <c r="AH105" s="18" t="s">
        <v>57</v>
      </c>
      <c r="AI105" s="18" t="s">
        <v>11</v>
      </c>
      <c r="AJ105" s="18" t="s">
        <v>75</v>
      </c>
      <c r="AK105" s="18" t="s">
        <v>11</v>
      </c>
      <c r="AL105" s="60">
        <v>127.3</v>
      </c>
      <c r="AM105" s="18" t="s">
        <v>3</v>
      </c>
      <c r="AN105" s="18" t="s">
        <v>11</v>
      </c>
      <c r="AO105" s="18" t="s">
        <v>57</v>
      </c>
      <c r="AP105" s="18" t="s">
        <v>57</v>
      </c>
      <c r="AQ105" s="18" t="s">
        <v>57</v>
      </c>
      <c r="AR105" s="18" t="s">
        <v>244</v>
      </c>
      <c r="AS105" s="18" t="s">
        <v>244</v>
      </c>
      <c r="AT105" s="18" t="s">
        <v>244</v>
      </c>
      <c r="AU105" s="18" t="s">
        <v>244</v>
      </c>
      <c r="AV105" s="18" t="s">
        <v>11</v>
      </c>
      <c r="AW105" s="18" t="s">
        <v>49</v>
      </c>
      <c r="AX105" s="18" t="s">
        <v>50</v>
      </c>
      <c r="AY105" s="18" t="s">
        <v>11</v>
      </c>
      <c r="AZ105" s="18">
        <v>0.23</v>
      </c>
    </row>
    <row r="106" spans="1:52" x14ac:dyDescent="0.2">
      <c r="A106" s="18" t="s">
        <v>218</v>
      </c>
      <c r="B106" s="18" t="s">
        <v>93</v>
      </c>
      <c r="C106" s="18" t="s">
        <v>48</v>
      </c>
      <c r="D106" s="18" t="s">
        <v>2</v>
      </c>
      <c r="E106" s="18" t="s">
        <v>5</v>
      </c>
      <c r="F106" s="18" t="s">
        <v>62</v>
      </c>
      <c r="G106" s="18" t="s">
        <v>239</v>
      </c>
      <c r="H106" s="18" t="s">
        <v>3</v>
      </c>
      <c r="I106" s="18" t="s">
        <v>3</v>
      </c>
      <c r="J106" s="18" t="s">
        <v>3</v>
      </c>
      <c r="K106" s="18" t="s">
        <v>3</v>
      </c>
      <c r="L106" s="59">
        <v>6.15</v>
      </c>
      <c r="M106" s="18" t="s">
        <v>3</v>
      </c>
      <c r="N106" s="18">
        <v>1.0999999999999999E-2</v>
      </c>
      <c r="O106" s="18">
        <v>0</v>
      </c>
      <c r="P106" s="18">
        <v>1.0999999999999999E-2</v>
      </c>
      <c r="Q106" s="18">
        <v>0</v>
      </c>
      <c r="R106" s="18" t="s">
        <v>3</v>
      </c>
      <c r="S106" s="25">
        <v>55</v>
      </c>
      <c r="T106" s="18" t="s">
        <v>91</v>
      </c>
      <c r="U106">
        <v>124</v>
      </c>
      <c r="V106" s="19" t="s">
        <v>57</v>
      </c>
      <c r="W106" s="18" t="s">
        <v>11</v>
      </c>
      <c r="X106" s="25">
        <v>8</v>
      </c>
      <c r="Y106" s="18" t="s">
        <v>57</v>
      </c>
      <c r="Z106" s="18" t="s">
        <v>57</v>
      </c>
      <c r="AA106" s="18" t="s">
        <v>187</v>
      </c>
      <c r="AB106" s="18" t="s">
        <v>85</v>
      </c>
      <c r="AC106">
        <v>6.15</v>
      </c>
      <c r="AD106" s="18" t="s">
        <v>187</v>
      </c>
      <c r="AE106" s="18" t="s">
        <v>187</v>
      </c>
      <c r="AF106" s="18" t="s">
        <v>187</v>
      </c>
      <c r="AG106" s="18" t="s">
        <v>3</v>
      </c>
      <c r="AH106" s="18" t="s">
        <v>188</v>
      </c>
      <c r="AI106" s="18" t="s">
        <v>3</v>
      </c>
      <c r="AJ106" s="18" t="s">
        <v>57</v>
      </c>
      <c r="AK106" s="18" t="s">
        <v>3</v>
      </c>
      <c r="AL106" s="58" t="s">
        <v>57</v>
      </c>
      <c r="AM106" s="18" t="s">
        <v>3</v>
      </c>
      <c r="AN106" s="18" t="s">
        <v>3</v>
      </c>
      <c r="AO106" s="18" t="s">
        <v>93</v>
      </c>
      <c r="AP106" s="18" t="s">
        <v>240</v>
      </c>
      <c r="AQ106" s="18" t="s">
        <v>241</v>
      </c>
      <c r="AR106" s="18" t="s">
        <v>245</v>
      </c>
      <c r="AS106" s="18" t="s">
        <v>257</v>
      </c>
      <c r="AT106" s="18" t="s">
        <v>3</v>
      </c>
      <c r="AU106" s="18" t="s">
        <v>3</v>
      </c>
      <c r="AV106" s="18" t="s">
        <v>11</v>
      </c>
      <c r="AW106" s="18" t="s">
        <v>49</v>
      </c>
      <c r="AX106" s="18" t="s">
        <v>50</v>
      </c>
      <c r="AY106" s="18" t="s">
        <v>11</v>
      </c>
      <c r="AZ106" s="18">
        <v>0.23</v>
      </c>
    </row>
    <row r="107" spans="1:52" x14ac:dyDescent="0.2">
      <c r="A107" s="18" t="s">
        <v>248</v>
      </c>
      <c r="B107" s="18" t="s">
        <v>93</v>
      </c>
      <c r="C107" s="18" t="s">
        <v>48</v>
      </c>
      <c r="D107" s="18" t="s">
        <v>2</v>
      </c>
      <c r="E107" s="18" t="s">
        <v>5</v>
      </c>
      <c r="F107" s="18" t="s">
        <v>62</v>
      </c>
      <c r="G107" s="18" t="s">
        <v>239</v>
      </c>
      <c r="H107" s="18" t="s">
        <v>3</v>
      </c>
      <c r="I107" s="18" t="s">
        <v>3</v>
      </c>
      <c r="J107" s="18" t="s">
        <v>3</v>
      </c>
      <c r="K107" s="18" t="s">
        <v>3</v>
      </c>
      <c r="L107" s="59">
        <v>6.15</v>
      </c>
      <c r="M107" s="18" t="s">
        <v>3</v>
      </c>
      <c r="N107" s="18">
        <v>1.0999999999999999E-2</v>
      </c>
      <c r="O107" s="18">
        <v>0</v>
      </c>
      <c r="P107" s="18">
        <v>1.0999999999999999E-2</v>
      </c>
      <c r="Q107" s="18">
        <v>0</v>
      </c>
      <c r="R107" s="18" t="s">
        <v>3</v>
      </c>
      <c r="S107" s="25">
        <v>55</v>
      </c>
      <c r="T107" s="18" t="s">
        <v>91</v>
      </c>
      <c r="U107">
        <v>124</v>
      </c>
      <c r="V107" s="19" t="s">
        <v>57</v>
      </c>
      <c r="W107" s="18" t="s">
        <v>11</v>
      </c>
      <c r="X107" s="25">
        <v>8</v>
      </c>
      <c r="Y107" s="18" t="s">
        <v>57</v>
      </c>
      <c r="Z107" s="18" t="s">
        <v>57</v>
      </c>
      <c r="AA107" s="18" t="s">
        <v>52</v>
      </c>
      <c r="AB107" s="18" t="s">
        <v>85</v>
      </c>
      <c r="AC107">
        <v>6.15</v>
      </c>
      <c r="AD107" s="18" t="s">
        <v>11</v>
      </c>
      <c r="AE107" s="18" t="s">
        <v>86</v>
      </c>
      <c r="AF107" t="s">
        <v>57</v>
      </c>
      <c r="AG107" s="18" t="s">
        <v>57</v>
      </c>
      <c r="AH107" s="18" t="s">
        <v>57</v>
      </c>
      <c r="AI107" s="18" t="s">
        <v>11</v>
      </c>
      <c r="AJ107" s="18" t="s">
        <v>75</v>
      </c>
      <c r="AK107" s="18" t="s">
        <v>11</v>
      </c>
      <c r="AL107" s="59" t="s">
        <v>258</v>
      </c>
      <c r="AM107" s="18" t="s">
        <v>3</v>
      </c>
      <c r="AN107" s="18" t="s">
        <v>11</v>
      </c>
      <c r="AO107" s="18" t="s">
        <v>57</v>
      </c>
      <c r="AP107" s="18" t="s">
        <v>57</v>
      </c>
      <c r="AQ107" s="18" t="s">
        <v>57</v>
      </c>
      <c r="AR107" s="18" t="s">
        <v>244</v>
      </c>
      <c r="AS107" s="18" t="s">
        <v>244</v>
      </c>
      <c r="AT107" s="18" t="s">
        <v>244</v>
      </c>
      <c r="AU107" s="18" t="s">
        <v>244</v>
      </c>
      <c r="AV107" s="18" t="s">
        <v>11</v>
      </c>
      <c r="AW107" s="18" t="s">
        <v>49</v>
      </c>
      <c r="AX107" s="18" t="s">
        <v>50</v>
      </c>
      <c r="AY107" s="18" t="s">
        <v>11</v>
      </c>
      <c r="AZ107" s="18">
        <v>0.23</v>
      </c>
    </row>
    <row r="108" spans="1:52" x14ac:dyDescent="0.2">
      <c r="A108" s="18" t="s">
        <v>219</v>
      </c>
      <c r="B108" s="18" t="s">
        <v>93</v>
      </c>
      <c r="C108" s="18" t="s">
        <v>48</v>
      </c>
      <c r="D108" s="18" t="s">
        <v>2</v>
      </c>
      <c r="E108" s="18" t="s">
        <v>5</v>
      </c>
      <c r="F108" s="18" t="s">
        <v>62</v>
      </c>
      <c r="G108" s="18" t="s">
        <v>239</v>
      </c>
      <c r="H108" s="18" t="s">
        <v>3</v>
      </c>
      <c r="I108" s="18" t="s">
        <v>3</v>
      </c>
      <c r="J108" s="18" t="s">
        <v>3</v>
      </c>
      <c r="K108" s="18" t="s">
        <v>3</v>
      </c>
      <c r="L108" s="59">
        <v>8.02</v>
      </c>
      <c r="M108" s="18" t="s">
        <v>3</v>
      </c>
      <c r="N108" s="18">
        <v>1.0999999999999999E-2</v>
      </c>
      <c r="O108" s="18">
        <v>0</v>
      </c>
      <c r="P108" s="18">
        <v>1.0999999999999999E-2</v>
      </c>
      <c r="Q108" s="18">
        <v>0</v>
      </c>
      <c r="R108" s="18" t="s">
        <v>3</v>
      </c>
      <c r="S108" s="25">
        <v>55</v>
      </c>
      <c r="T108" s="18" t="s">
        <v>91</v>
      </c>
      <c r="U108">
        <v>128</v>
      </c>
      <c r="V108" s="19" t="s">
        <v>57</v>
      </c>
      <c r="W108" s="18" t="s">
        <v>11</v>
      </c>
      <c r="X108" s="25">
        <v>8</v>
      </c>
      <c r="Y108" s="18" t="s">
        <v>57</v>
      </c>
      <c r="Z108" s="18" t="s">
        <v>57</v>
      </c>
      <c r="AA108" s="18" t="s">
        <v>187</v>
      </c>
      <c r="AB108" s="18" t="s">
        <v>85</v>
      </c>
      <c r="AC108">
        <v>8.02</v>
      </c>
      <c r="AD108" s="18" t="s">
        <v>187</v>
      </c>
      <c r="AE108" s="18" t="s">
        <v>187</v>
      </c>
      <c r="AF108" s="18" t="s">
        <v>187</v>
      </c>
      <c r="AG108" s="18" t="s">
        <v>3</v>
      </c>
      <c r="AH108" s="18" t="s">
        <v>188</v>
      </c>
      <c r="AI108" s="18" t="s">
        <v>3</v>
      </c>
      <c r="AJ108" s="18" t="s">
        <v>57</v>
      </c>
      <c r="AK108" s="18" t="s">
        <v>3</v>
      </c>
      <c r="AL108" s="58" t="s">
        <v>57</v>
      </c>
      <c r="AM108" s="18" t="s">
        <v>3</v>
      </c>
      <c r="AN108" s="18" t="s">
        <v>3</v>
      </c>
      <c r="AO108" s="18" t="s">
        <v>93</v>
      </c>
      <c r="AP108" s="18" t="s">
        <v>240</v>
      </c>
      <c r="AQ108" s="18" t="s">
        <v>241</v>
      </c>
      <c r="AR108" s="18" t="s">
        <v>245</v>
      </c>
      <c r="AS108" s="18" t="s">
        <v>257</v>
      </c>
      <c r="AT108" s="18" t="s">
        <v>3</v>
      </c>
      <c r="AU108" s="18" t="s">
        <v>3</v>
      </c>
      <c r="AV108" s="18" t="s">
        <v>11</v>
      </c>
      <c r="AW108" s="18" t="s">
        <v>49</v>
      </c>
      <c r="AX108" s="18" t="s">
        <v>50</v>
      </c>
      <c r="AY108" s="18" t="s">
        <v>11</v>
      </c>
      <c r="AZ108" s="18">
        <v>0.23</v>
      </c>
    </row>
    <row r="109" spans="1:52" x14ac:dyDescent="0.2">
      <c r="A109" s="18" t="s">
        <v>253</v>
      </c>
      <c r="B109" s="18" t="s">
        <v>93</v>
      </c>
      <c r="C109" s="18" t="s">
        <v>48</v>
      </c>
      <c r="D109" s="18" t="s">
        <v>2</v>
      </c>
      <c r="E109" s="18" t="s">
        <v>5</v>
      </c>
      <c r="F109" s="18" t="s">
        <v>62</v>
      </c>
      <c r="G109" s="18" t="s">
        <v>239</v>
      </c>
      <c r="H109" s="18" t="s">
        <v>3</v>
      </c>
      <c r="I109" s="18" t="s">
        <v>3</v>
      </c>
      <c r="J109" s="18" t="s">
        <v>3</v>
      </c>
      <c r="K109" s="18" t="s">
        <v>3</v>
      </c>
      <c r="L109" s="59">
        <v>8.02</v>
      </c>
      <c r="M109" s="18" t="s">
        <v>3</v>
      </c>
      <c r="N109" s="18">
        <v>1.0999999999999999E-2</v>
      </c>
      <c r="O109" s="18">
        <v>0</v>
      </c>
      <c r="P109" s="18">
        <v>1.0999999999999999E-2</v>
      </c>
      <c r="Q109" s="18">
        <v>0</v>
      </c>
      <c r="R109" s="18" t="s">
        <v>3</v>
      </c>
      <c r="S109" s="25">
        <v>55</v>
      </c>
      <c r="T109" s="18" t="s">
        <v>91</v>
      </c>
      <c r="U109">
        <v>128</v>
      </c>
      <c r="V109" s="19" t="s">
        <v>57</v>
      </c>
      <c r="W109" s="18" t="s">
        <v>11</v>
      </c>
      <c r="X109" s="25">
        <v>8</v>
      </c>
      <c r="Y109" s="18" t="s">
        <v>57</v>
      </c>
      <c r="Z109" s="18" t="s">
        <v>57</v>
      </c>
      <c r="AA109" s="18" t="s">
        <v>52</v>
      </c>
      <c r="AB109" s="18" t="s">
        <v>85</v>
      </c>
      <c r="AC109">
        <v>8.02</v>
      </c>
      <c r="AD109" s="18" t="s">
        <v>11</v>
      </c>
      <c r="AE109" s="18" t="s">
        <v>86</v>
      </c>
      <c r="AF109" t="s">
        <v>57</v>
      </c>
      <c r="AG109" s="18" t="s">
        <v>57</v>
      </c>
      <c r="AH109" s="18" t="s">
        <v>57</v>
      </c>
      <c r="AI109" s="18" t="s">
        <v>11</v>
      </c>
      <c r="AJ109" s="18" t="s">
        <v>75</v>
      </c>
      <c r="AK109" s="18" t="s">
        <v>11</v>
      </c>
      <c r="AL109" s="59" t="s">
        <v>258</v>
      </c>
      <c r="AM109" s="18" t="s">
        <v>3</v>
      </c>
      <c r="AN109" s="18" t="s">
        <v>11</v>
      </c>
      <c r="AO109" s="18" t="s">
        <v>57</v>
      </c>
      <c r="AP109" s="18" t="s">
        <v>57</v>
      </c>
      <c r="AQ109" s="18" t="s">
        <v>57</v>
      </c>
      <c r="AR109" s="18" t="s">
        <v>244</v>
      </c>
      <c r="AS109" s="18" t="s">
        <v>244</v>
      </c>
      <c r="AT109" s="18" t="s">
        <v>244</v>
      </c>
      <c r="AU109" s="18" t="s">
        <v>244</v>
      </c>
      <c r="AV109" s="18" t="s">
        <v>11</v>
      </c>
      <c r="AW109" s="18" t="s">
        <v>49</v>
      </c>
      <c r="AX109" s="18" t="s">
        <v>50</v>
      </c>
      <c r="AY109" s="18" t="s">
        <v>11</v>
      </c>
      <c r="AZ109" s="18">
        <v>0.23</v>
      </c>
    </row>
    <row r="110" spans="1:52" x14ac:dyDescent="0.2">
      <c r="A110" s="18" t="s">
        <v>220</v>
      </c>
      <c r="B110" s="18" t="s">
        <v>93</v>
      </c>
      <c r="C110" s="18" t="s">
        <v>48</v>
      </c>
      <c r="D110" s="18" t="s">
        <v>2</v>
      </c>
      <c r="E110" s="18" t="s">
        <v>5</v>
      </c>
      <c r="F110" s="18" t="s">
        <v>62</v>
      </c>
      <c r="G110" s="18" t="s">
        <v>239</v>
      </c>
      <c r="H110" s="18" t="s">
        <v>3</v>
      </c>
      <c r="I110" s="18" t="s">
        <v>3</v>
      </c>
      <c r="J110" s="18" t="s">
        <v>3</v>
      </c>
      <c r="K110" s="18" t="s">
        <v>3</v>
      </c>
      <c r="L110" s="59">
        <v>8.92</v>
      </c>
      <c r="M110" s="18" t="s">
        <v>3</v>
      </c>
      <c r="N110" s="18">
        <v>1.0999999999999999E-2</v>
      </c>
      <c r="O110" s="18">
        <v>0</v>
      </c>
      <c r="P110" s="18">
        <v>1.0999999999999999E-2</v>
      </c>
      <c r="Q110" s="18">
        <v>0</v>
      </c>
      <c r="R110" s="18" t="s">
        <v>3</v>
      </c>
      <c r="S110" s="25">
        <v>55</v>
      </c>
      <c r="T110" s="18" t="s">
        <v>91</v>
      </c>
      <c r="U110">
        <v>128</v>
      </c>
      <c r="V110" s="19" t="s">
        <v>57</v>
      </c>
      <c r="W110" s="18" t="s">
        <v>11</v>
      </c>
      <c r="X110" s="25">
        <v>8</v>
      </c>
      <c r="Y110" s="18" t="s">
        <v>57</v>
      </c>
      <c r="Z110" s="18" t="s">
        <v>57</v>
      </c>
      <c r="AA110" s="18" t="s">
        <v>187</v>
      </c>
      <c r="AB110" s="18" t="s">
        <v>85</v>
      </c>
      <c r="AC110">
        <v>8.92</v>
      </c>
      <c r="AD110" s="18" t="s">
        <v>187</v>
      </c>
      <c r="AE110" s="18" t="s">
        <v>187</v>
      </c>
      <c r="AF110" s="18" t="s">
        <v>187</v>
      </c>
      <c r="AG110" s="18" t="s">
        <v>3</v>
      </c>
      <c r="AH110" s="18" t="s">
        <v>188</v>
      </c>
      <c r="AI110" s="18" t="s">
        <v>3</v>
      </c>
      <c r="AJ110" s="18" t="s">
        <v>57</v>
      </c>
      <c r="AK110" s="18" t="s">
        <v>3</v>
      </c>
      <c r="AL110" s="58" t="s">
        <v>57</v>
      </c>
      <c r="AM110" s="18" t="s">
        <v>3</v>
      </c>
      <c r="AN110" s="18" t="s">
        <v>3</v>
      </c>
      <c r="AO110" s="18" t="s">
        <v>93</v>
      </c>
      <c r="AP110" s="18" t="s">
        <v>240</v>
      </c>
      <c r="AQ110" s="18" t="s">
        <v>241</v>
      </c>
      <c r="AR110" s="18" t="s">
        <v>245</v>
      </c>
      <c r="AS110" s="18" t="s">
        <v>257</v>
      </c>
      <c r="AT110" s="18" t="s">
        <v>3</v>
      </c>
      <c r="AU110" s="18" t="s">
        <v>3</v>
      </c>
      <c r="AV110" s="18" t="s">
        <v>11</v>
      </c>
      <c r="AW110" s="18" t="s">
        <v>49</v>
      </c>
      <c r="AX110" s="18" t="s">
        <v>50</v>
      </c>
      <c r="AY110" s="18" t="s">
        <v>11</v>
      </c>
      <c r="AZ110" s="18">
        <v>0.23</v>
      </c>
    </row>
    <row r="111" spans="1:52" x14ac:dyDescent="0.2">
      <c r="A111" s="18" t="s">
        <v>254</v>
      </c>
      <c r="B111" s="18" t="s">
        <v>93</v>
      </c>
      <c r="C111" s="18" t="s">
        <v>48</v>
      </c>
      <c r="D111" s="18" t="s">
        <v>2</v>
      </c>
      <c r="E111" s="18" t="s">
        <v>5</v>
      </c>
      <c r="F111" s="18" t="s">
        <v>62</v>
      </c>
      <c r="G111" s="18" t="s">
        <v>239</v>
      </c>
      <c r="H111" s="18" t="s">
        <v>3</v>
      </c>
      <c r="I111" s="18" t="s">
        <v>3</v>
      </c>
      <c r="J111" s="18" t="s">
        <v>3</v>
      </c>
      <c r="K111" s="18" t="s">
        <v>3</v>
      </c>
      <c r="L111" s="59">
        <v>8.92</v>
      </c>
      <c r="M111" s="18" t="s">
        <v>3</v>
      </c>
      <c r="N111" s="18">
        <v>1.0999999999999999E-2</v>
      </c>
      <c r="O111" s="18">
        <v>0</v>
      </c>
      <c r="P111" s="18">
        <v>1.0999999999999999E-2</v>
      </c>
      <c r="Q111" s="18">
        <v>0</v>
      </c>
      <c r="R111" s="18" t="s">
        <v>3</v>
      </c>
      <c r="S111" s="25">
        <v>55</v>
      </c>
      <c r="T111" s="18" t="s">
        <v>91</v>
      </c>
      <c r="U111">
        <v>128</v>
      </c>
      <c r="V111" s="19" t="s">
        <v>57</v>
      </c>
      <c r="W111" s="18" t="s">
        <v>11</v>
      </c>
      <c r="X111" s="25">
        <v>8</v>
      </c>
      <c r="Y111" s="18" t="s">
        <v>57</v>
      </c>
      <c r="Z111" s="18" t="s">
        <v>57</v>
      </c>
      <c r="AA111" s="18" t="s">
        <v>52</v>
      </c>
      <c r="AB111" s="18" t="s">
        <v>85</v>
      </c>
      <c r="AC111">
        <v>8.92</v>
      </c>
      <c r="AD111" s="18" t="s">
        <v>11</v>
      </c>
      <c r="AE111" s="18" t="s">
        <v>86</v>
      </c>
      <c r="AF111" t="s">
        <v>57</v>
      </c>
      <c r="AG111" s="18" t="s">
        <v>57</v>
      </c>
      <c r="AH111" s="18" t="s">
        <v>57</v>
      </c>
      <c r="AI111" s="18" t="s">
        <v>11</v>
      </c>
      <c r="AJ111" s="18" t="s">
        <v>75</v>
      </c>
      <c r="AK111" s="18" t="s">
        <v>11</v>
      </c>
      <c r="AL111" s="59" t="s">
        <v>258</v>
      </c>
      <c r="AM111" s="18" t="s">
        <v>3</v>
      </c>
      <c r="AN111" s="18" t="s">
        <v>11</v>
      </c>
      <c r="AO111" s="18" t="s">
        <v>57</v>
      </c>
      <c r="AP111" s="18" t="s">
        <v>57</v>
      </c>
      <c r="AQ111" s="18" t="s">
        <v>57</v>
      </c>
      <c r="AR111" s="18" t="s">
        <v>244</v>
      </c>
      <c r="AS111" s="18" t="s">
        <v>244</v>
      </c>
      <c r="AT111" s="18" t="s">
        <v>244</v>
      </c>
      <c r="AU111" s="18" t="s">
        <v>244</v>
      </c>
      <c r="AV111" s="18" t="s">
        <v>11</v>
      </c>
      <c r="AW111" s="18" t="s">
        <v>49</v>
      </c>
      <c r="AX111" s="18" t="s">
        <v>50</v>
      </c>
      <c r="AY111" s="18" t="s">
        <v>11</v>
      </c>
      <c r="AZ111" s="18">
        <v>0.23</v>
      </c>
    </row>
    <row r="112" spans="1:52" x14ac:dyDescent="0.2">
      <c r="A112" s="18" t="s">
        <v>221</v>
      </c>
      <c r="B112" s="18" t="s">
        <v>93</v>
      </c>
      <c r="C112" s="18" t="s">
        <v>48</v>
      </c>
      <c r="D112" s="18" t="s">
        <v>2</v>
      </c>
      <c r="E112" s="18" t="s">
        <v>5</v>
      </c>
      <c r="F112" s="18" t="s">
        <v>62</v>
      </c>
      <c r="G112" s="18" t="s">
        <v>239</v>
      </c>
      <c r="H112" s="18" t="s">
        <v>3</v>
      </c>
      <c r="I112" s="18" t="s">
        <v>3</v>
      </c>
      <c r="J112" s="18" t="s">
        <v>3</v>
      </c>
      <c r="K112" s="18" t="s">
        <v>3</v>
      </c>
      <c r="L112" s="59">
        <v>9.8800000000000008</v>
      </c>
      <c r="M112" s="18" t="s">
        <v>3</v>
      </c>
      <c r="N112" s="18">
        <v>0.02</v>
      </c>
      <c r="O112" s="18">
        <v>0</v>
      </c>
      <c r="P112" s="18">
        <v>0.02</v>
      </c>
      <c r="Q112" s="18">
        <v>0</v>
      </c>
      <c r="R112" s="18" t="s">
        <v>3</v>
      </c>
      <c r="S112" s="25">
        <v>55</v>
      </c>
      <c r="T112" s="18" t="s">
        <v>91</v>
      </c>
      <c r="U112">
        <v>122</v>
      </c>
      <c r="V112" s="19" t="s">
        <v>57</v>
      </c>
      <c r="W112" s="18" t="s">
        <v>11</v>
      </c>
      <c r="X112" s="25">
        <v>8</v>
      </c>
      <c r="Y112" s="18" t="s">
        <v>57</v>
      </c>
      <c r="Z112" s="18" t="s">
        <v>57</v>
      </c>
      <c r="AA112" s="18" t="s">
        <v>187</v>
      </c>
      <c r="AB112" s="18" t="s">
        <v>85</v>
      </c>
      <c r="AC112">
        <v>9.8800000000000008</v>
      </c>
      <c r="AD112" s="18" t="s">
        <v>187</v>
      </c>
      <c r="AE112" s="18" t="s">
        <v>187</v>
      </c>
      <c r="AF112" s="18" t="s">
        <v>187</v>
      </c>
      <c r="AG112" s="18" t="s">
        <v>3</v>
      </c>
      <c r="AH112" s="18" t="s">
        <v>188</v>
      </c>
      <c r="AI112" s="18" t="s">
        <v>3</v>
      </c>
      <c r="AJ112" s="18" t="s">
        <v>57</v>
      </c>
      <c r="AK112" s="18" t="s">
        <v>3</v>
      </c>
      <c r="AL112" s="58" t="s">
        <v>57</v>
      </c>
      <c r="AM112" s="18" t="s">
        <v>3</v>
      </c>
      <c r="AN112" s="18" t="s">
        <v>3</v>
      </c>
      <c r="AO112" s="18" t="s">
        <v>93</v>
      </c>
      <c r="AP112" s="18" t="s">
        <v>240</v>
      </c>
      <c r="AQ112" s="18" t="s">
        <v>241</v>
      </c>
      <c r="AR112" s="18" t="s">
        <v>245</v>
      </c>
      <c r="AS112" s="18" t="s">
        <v>257</v>
      </c>
      <c r="AT112" s="18" t="s">
        <v>3</v>
      </c>
      <c r="AU112" s="18" t="s">
        <v>3</v>
      </c>
      <c r="AV112" s="18" t="s">
        <v>11</v>
      </c>
      <c r="AW112" s="18" t="s">
        <v>49</v>
      </c>
      <c r="AX112" s="18" t="s">
        <v>50</v>
      </c>
      <c r="AY112" s="18" t="s">
        <v>11</v>
      </c>
      <c r="AZ112" s="18">
        <v>0.23</v>
      </c>
    </row>
    <row r="113" spans="1:52" x14ac:dyDescent="0.2">
      <c r="A113" s="18" t="s">
        <v>255</v>
      </c>
      <c r="B113" s="18" t="s">
        <v>93</v>
      </c>
      <c r="C113" s="18" t="s">
        <v>48</v>
      </c>
      <c r="D113" s="18" t="s">
        <v>2</v>
      </c>
      <c r="E113" s="18" t="s">
        <v>5</v>
      </c>
      <c r="F113" s="18" t="s">
        <v>62</v>
      </c>
      <c r="G113" s="18" t="s">
        <v>239</v>
      </c>
      <c r="H113" s="18" t="s">
        <v>3</v>
      </c>
      <c r="I113" s="18" t="s">
        <v>3</v>
      </c>
      <c r="J113" s="18" t="s">
        <v>3</v>
      </c>
      <c r="K113" s="18" t="s">
        <v>3</v>
      </c>
      <c r="L113" s="59">
        <v>9.8800000000000008</v>
      </c>
      <c r="M113" s="18" t="s">
        <v>3</v>
      </c>
      <c r="N113" s="18">
        <v>0.02</v>
      </c>
      <c r="O113" s="18">
        <v>0</v>
      </c>
      <c r="P113" s="18">
        <v>0.02</v>
      </c>
      <c r="Q113" s="18">
        <v>0</v>
      </c>
      <c r="R113" s="18" t="s">
        <v>3</v>
      </c>
      <c r="S113" s="25">
        <v>55</v>
      </c>
      <c r="T113" s="18" t="s">
        <v>91</v>
      </c>
      <c r="U113">
        <v>122</v>
      </c>
      <c r="V113" s="19" t="s">
        <v>57</v>
      </c>
      <c r="W113" s="18" t="s">
        <v>11</v>
      </c>
      <c r="X113" s="25">
        <v>8</v>
      </c>
      <c r="Y113" s="18" t="s">
        <v>57</v>
      </c>
      <c r="Z113" s="18" t="s">
        <v>57</v>
      </c>
      <c r="AA113" s="18" t="s">
        <v>52</v>
      </c>
      <c r="AB113" s="18" t="s">
        <v>85</v>
      </c>
      <c r="AC113">
        <v>9.8800000000000008</v>
      </c>
      <c r="AD113" s="18" t="s">
        <v>11</v>
      </c>
      <c r="AE113" s="18" t="s">
        <v>86</v>
      </c>
      <c r="AF113" t="s">
        <v>57</v>
      </c>
      <c r="AG113" s="18" t="s">
        <v>57</v>
      </c>
      <c r="AH113" s="18" t="s">
        <v>57</v>
      </c>
      <c r="AI113" s="18" t="s">
        <v>11</v>
      </c>
      <c r="AJ113" s="18" t="s">
        <v>75</v>
      </c>
      <c r="AK113" s="18" t="s">
        <v>11</v>
      </c>
      <c r="AL113" s="59" t="s">
        <v>259</v>
      </c>
      <c r="AM113" s="18" t="s">
        <v>3</v>
      </c>
      <c r="AN113" s="18" t="s">
        <v>11</v>
      </c>
      <c r="AO113" s="18" t="s">
        <v>57</v>
      </c>
      <c r="AP113" s="18" t="s">
        <v>57</v>
      </c>
      <c r="AQ113" s="18" t="s">
        <v>57</v>
      </c>
      <c r="AR113" s="18" t="s">
        <v>244</v>
      </c>
      <c r="AS113" s="18" t="s">
        <v>244</v>
      </c>
      <c r="AT113" s="18" t="s">
        <v>244</v>
      </c>
      <c r="AU113" s="18" t="s">
        <v>244</v>
      </c>
      <c r="AV113" s="18" t="s">
        <v>11</v>
      </c>
      <c r="AW113" s="18" t="s">
        <v>49</v>
      </c>
      <c r="AX113" s="18" t="s">
        <v>50</v>
      </c>
      <c r="AY113" s="18" t="s">
        <v>11</v>
      </c>
      <c r="AZ113" s="18">
        <v>0.23</v>
      </c>
    </row>
    <row r="114" spans="1:52" x14ac:dyDescent="0.2">
      <c r="A114" s="18" t="s">
        <v>222</v>
      </c>
      <c r="B114" s="18" t="s">
        <v>93</v>
      </c>
      <c r="C114" s="18" t="s">
        <v>48</v>
      </c>
      <c r="D114" s="18" t="s">
        <v>2</v>
      </c>
      <c r="E114" s="18" t="s">
        <v>5</v>
      </c>
      <c r="F114" s="18" t="s">
        <v>62</v>
      </c>
      <c r="G114" s="18" t="s">
        <v>239</v>
      </c>
      <c r="H114" s="18" t="s">
        <v>3</v>
      </c>
      <c r="I114" s="18" t="s">
        <v>3</v>
      </c>
      <c r="J114" s="18" t="s">
        <v>3</v>
      </c>
      <c r="K114" s="18" t="s">
        <v>3</v>
      </c>
      <c r="L114" s="59">
        <v>12.1</v>
      </c>
      <c r="M114" s="18" t="s">
        <v>3</v>
      </c>
      <c r="N114" s="18">
        <v>0.02</v>
      </c>
      <c r="O114" s="18">
        <v>0</v>
      </c>
      <c r="P114" s="18">
        <v>0.02</v>
      </c>
      <c r="Q114" s="18">
        <v>0</v>
      </c>
      <c r="R114" s="18" t="s">
        <v>3</v>
      </c>
      <c r="S114" s="25">
        <v>55</v>
      </c>
      <c r="T114" s="18" t="s">
        <v>91</v>
      </c>
      <c r="U114">
        <v>119</v>
      </c>
      <c r="V114" s="19" t="s">
        <v>57</v>
      </c>
      <c r="W114" s="18" t="s">
        <v>11</v>
      </c>
      <c r="X114" s="25">
        <v>8</v>
      </c>
      <c r="Y114" s="18" t="s">
        <v>57</v>
      </c>
      <c r="Z114" s="18" t="s">
        <v>57</v>
      </c>
      <c r="AA114" s="18" t="s">
        <v>187</v>
      </c>
      <c r="AB114" s="18" t="s">
        <v>85</v>
      </c>
      <c r="AC114">
        <v>12.1</v>
      </c>
      <c r="AD114" s="18" t="s">
        <v>187</v>
      </c>
      <c r="AE114" s="18" t="s">
        <v>187</v>
      </c>
      <c r="AF114" s="18" t="s">
        <v>187</v>
      </c>
      <c r="AG114" s="18" t="s">
        <v>3</v>
      </c>
      <c r="AH114" s="18" t="s">
        <v>188</v>
      </c>
      <c r="AI114" s="18" t="s">
        <v>3</v>
      </c>
      <c r="AJ114" s="18" t="s">
        <v>57</v>
      </c>
      <c r="AK114" s="18" t="s">
        <v>3</v>
      </c>
      <c r="AL114" s="58" t="s">
        <v>57</v>
      </c>
      <c r="AM114" s="18" t="s">
        <v>3</v>
      </c>
      <c r="AN114" s="18" t="s">
        <v>3</v>
      </c>
      <c r="AO114" s="18" t="s">
        <v>93</v>
      </c>
      <c r="AP114" s="18" t="s">
        <v>240</v>
      </c>
      <c r="AQ114" s="18" t="s">
        <v>241</v>
      </c>
      <c r="AR114" s="18" t="s">
        <v>245</v>
      </c>
      <c r="AS114" s="18" t="s">
        <v>257</v>
      </c>
      <c r="AT114" s="18" t="s">
        <v>3</v>
      </c>
      <c r="AU114" s="18" t="s">
        <v>3</v>
      </c>
      <c r="AV114" s="18" t="s">
        <v>11</v>
      </c>
      <c r="AW114" s="18" t="s">
        <v>49</v>
      </c>
      <c r="AX114" s="18" t="s">
        <v>50</v>
      </c>
      <c r="AY114" s="18" t="s">
        <v>11</v>
      </c>
      <c r="AZ114" s="18">
        <v>0.23</v>
      </c>
    </row>
    <row r="115" spans="1:52" x14ac:dyDescent="0.2">
      <c r="A115" s="18" t="s">
        <v>256</v>
      </c>
      <c r="B115" s="18" t="s">
        <v>93</v>
      </c>
      <c r="C115" s="18" t="s">
        <v>48</v>
      </c>
      <c r="D115" s="18" t="s">
        <v>2</v>
      </c>
      <c r="E115" s="18" t="s">
        <v>5</v>
      </c>
      <c r="F115" s="18" t="s">
        <v>62</v>
      </c>
      <c r="G115" s="18" t="s">
        <v>239</v>
      </c>
      <c r="H115" s="18" t="s">
        <v>3</v>
      </c>
      <c r="I115" s="18" t="s">
        <v>3</v>
      </c>
      <c r="J115" s="18" t="s">
        <v>3</v>
      </c>
      <c r="K115" s="18" t="s">
        <v>3</v>
      </c>
      <c r="L115" s="59">
        <v>12.1</v>
      </c>
      <c r="M115" s="18" t="s">
        <v>3</v>
      </c>
      <c r="N115" s="18">
        <v>0.02</v>
      </c>
      <c r="O115" s="18">
        <v>0</v>
      </c>
      <c r="P115" s="18">
        <v>0.02</v>
      </c>
      <c r="Q115" s="18">
        <v>0</v>
      </c>
      <c r="R115" s="18" t="s">
        <v>3</v>
      </c>
      <c r="S115" s="25">
        <v>55</v>
      </c>
      <c r="T115" s="18" t="s">
        <v>91</v>
      </c>
      <c r="U115">
        <v>119</v>
      </c>
      <c r="V115" s="19" t="s">
        <v>57</v>
      </c>
      <c r="W115" s="18" t="s">
        <v>11</v>
      </c>
      <c r="X115" s="25">
        <v>8</v>
      </c>
      <c r="Y115" s="18" t="s">
        <v>57</v>
      </c>
      <c r="Z115" s="18" t="s">
        <v>57</v>
      </c>
      <c r="AA115" s="18" t="s">
        <v>52</v>
      </c>
      <c r="AB115" s="18" t="s">
        <v>85</v>
      </c>
      <c r="AC115">
        <v>12.1</v>
      </c>
      <c r="AD115" s="18" t="s">
        <v>11</v>
      </c>
      <c r="AE115" s="18" t="s">
        <v>86</v>
      </c>
      <c r="AF115" t="s">
        <v>57</v>
      </c>
      <c r="AG115" s="18" t="s">
        <v>57</v>
      </c>
      <c r="AH115" s="18" t="s">
        <v>57</v>
      </c>
      <c r="AI115" s="18" t="s">
        <v>11</v>
      </c>
      <c r="AJ115" s="18" t="s">
        <v>75</v>
      </c>
      <c r="AK115" s="18" t="s">
        <v>11</v>
      </c>
      <c r="AL115" s="59" t="s">
        <v>259</v>
      </c>
      <c r="AM115" s="18" t="s">
        <v>3</v>
      </c>
      <c r="AN115" s="18" t="s">
        <v>11</v>
      </c>
      <c r="AO115" s="18" t="s">
        <v>57</v>
      </c>
      <c r="AP115" s="18" t="s">
        <v>57</v>
      </c>
      <c r="AQ115" s="18" t="s">
        <v>57</v>
      </c>
      <c r="AR115" s="18" t="s">
        <v>244</v>
      </c>
      <c r="AS115" s="18" t="s">
        <v>244</v>
      </c>
      <c r="AT115" s="18" t="s">
        <v>244</v>
      </c>
      <c r="AU115" s="18" t="s">
        <v>244</v>
      </c>
      <c r="AV115" s="18" t="s">
        <v>11</v>
      </c>
      <c r="AW115" s="18" t="s">
        <v>49</v>
      </c>
      <c r="AX115" s="18" t="s">
        <v>50</v>
      </c>
      <c r="AY115" s="18" t="s">
        <v>11</v>
      </c>
      <c r="AZ115" s="18">
        <v>0.23</v>
      </c>
    </row>
    <row r="116" spans="1:52" x14ac:dyDescent="0.2">
      <c r="A116" s="18" t="s">
        <v>223</v>
      </c>
      <c r="B116" s="18" t="s">
        <v>93</v>
      </c>
      <c r="C116" s="18" t="s">
        <v>48</v>
      </c>
      <c r="D116" s="18" t="s">
        <v>2</v>
      </c>
      <c r="E116" s="18" t="s">
        <v>5</v>
      </c>
      <c r="F116" s="18" t="s">
        <v>62</v>
      </c>
      <c r="G116" s="18" t="s">
        <v>239</v>
      </c>
      <c r="H116" s="18" t="s">
        <v>3</v>
      </c>
      <c r="I116" s="18" t="s">
        <v>3</v>
      </c>
      <c r="J116" s="18" t="s">
        <v>3</v>
      </c>
      <c r="K116" s="18" t="s">
        <v>3</v>
      </c>
      <c r="L116" s="59">
        <v>9.98</v>
      </c>
      <c r="M116" s="18" t="s">
        <v>3</v>
      </c>
      <c r="N116" s="18">
        <v>0.02</v>
      </c>
      <c r="O116" s="18">
        <v>0</v>
      </c>
      <c r="P116" s="18">
        <v>0.02</v>
      </c>
      <c r="Q116" s="18">
        <v>0</v>
      </c>
      <c r="R116" s="18" t="s">
        <v>3</v>
      </c>
      <c r="S116" s="25">
        <v>55</v>
      </c>
      <c r="T116" s="18" t="s">
        <v>91</v>
      </c>
      <c r="U116">
        <v>137</v>
      </c>
      <c r="V116" s="19" t="s">
        <v>57</v>
      </c>
      <c r="W116" s="18" t="s">
        <v>11</v>
      </c>
      <c r="X116" s="25">
        <v>8</v>
      </c>
      <c r="Y116" s="18" t="s">
        <v>57</v>
      </c>
      <c r="Z116" s="18" t="s">
        <v>57</v>
      </c>
      <c r="AA116" s="18" t="s">
        <v>187</v>
      </c>
      <c r="AB116" s="18" t="s">
        <v>85</v>
      </c>
      <c r="AC116">
        <v>9.98</v>
      </c>
      <c r="AD116" s="18" t="s">
        <v>187</v>
      </c>
      <c r="AE116" s="18" t="s">
        <v>187</v>
      </c>
      <c r="AF116" s="18" t="s">
        <v>187</v>
      </c>
      <c r="AG116" s="18" t="s">
        <v>3</v>
      </c>
      <c r="AH116" s="18" t="s">
        <v>188</v>
      </c>
      <c r="AI116" s="18" t="s">
        <v>3</v>
      </c>
      <c r="AJ116" s="18" t="s">
        <v>57</v>
      </c>
      <c r="AK116" s="18" t="s">
        <v>3</v>
      </c>
      <c r="AL116" s="58" t="s">
        <v>57</v>
      </c>
      <c r="AM116" s="18" t="s">
        <v>3</v>
      </c>
      <c r="AN116" s="18" t="s">
        <v>3</v>
      </c>
      <c r="AO116" s="18" t="s">
        <v>93</v>
      </c>
      <c r="AP116" s="18" t="s">
        <v>240</v>
      </c>
      <c r="AQ116" s="18" t="s">
        <v>241</v>
      </c>
      <c r="AR116" s="18" t="s">
        <v>245</v>
      </c>
      <c r="AS116" s="18" t="s">
        <v>257</v>
      </c>
      <c r="AT116" s="18" t="s">
        <v>3</v>
      </c>
      <c r="AU116" s="18" t="s">
        <v>3</v>
      </c>
      <c r="AV116" s="18" t="s">
        <v>11</v>
      </c>
      <c r="AW116" s="18" t="s">
        <v>49</v>
      </c>
      <c r="AX116" s="18" t="s">
        <v>50</v>
      </c>
      <c r="AY116" s="18" t="s">
        <v>11</v>
      </c>
      <c r="AZ116" s="18">
        <v>0.23</v>
      </c>
    </row>
    <row r="117" spans="1:52" x14ac:dyDescent="0.2">
      <c r="A117" s="18" t="s">
        <v>224</v>
      </c>
      <c r="B117" s="18" t="s">
        <v>93</v>
      </c>
      <c r="C117" s="18" t="s">
        <v>48</v>
      </c>
      <c r="D117" s="18" t="s">
        <v>2</v>
      </c>
      <c r="E117" s="18" t="s">
        <v>5</v>
      </c>
      <c r="F117" s="18" t="s">
        <v>62</v>
      </c>
      <c r="G117" s="18" t="s">
        <v>239</v>
      </c>
      <c r="H117" s="18" t="s">
        <v>3</v>
      </c>
      <c r="I117" s="18" t="s">
        <v>3</v>
      </c>
      <c r="J117" s="18" t="s">
        <v>3</v>
      </c>
      <c r="K117" s="18" t="s">
        <v>3</v>
      </c>
      <c r="L117" s="59">
        <v>10.6</v>
      </c>
      <c r="M117" s="18" t="s">
        <v>3</v>
      </c>
      <c r="N117" s="18">
        <v>0.02</v>
      </c>
      <c r="O117" s="18">
        <v>0</v>
      </c>
      <c r="P117" s="18">
        <v>0.02</v>
      </c>
      <c r="Q117" s="18">
        <v>0</v>
      </c>
      <c r="R117" s="18" t="s">
        <v>3</v>
      </c>
      <c r="S117" s="25">
        <v>55</v>
      </c>
      <c r="T117" s="18" t="s">
        <v>91</v>
      </c>
      <c r="U117">
        <v>139</v>
      </c>
      <c r="V117" s="19" t="s">
        <v>57</v>
      </c>
      <c r="W117" s="18" t="s">
        <v>11</v>
      </c>
      <c r="X117" s="25">
        <v>8</v>
      </c>
      <c r="Y117" s="18" t="s">
        <v>57</v>
      </c>
      <c r="Z117" s="18" t="s">
        <v>57</v>
      </c>
      <c r="AA117" s="18" t="s">
        <v>187</v>
      </c>
      <c r="AB117" s="18" t="s">
        <v>85</v>
      </c>
      <c r="AC117">
        <v>10.6</v>
      </c>
      <c r="AD117" s="18" t="s">
        <v>187</v>
      </c>
      <c r="AE117" s="18" t="s">
        <v>187</v>
      </c>
      <c r="AF117" s="18" t="s">
        <v>187</v>
      </c>
      <c r="AG117" s="18" t="s">
        <v>3</v>
      </c>
      <c r="AH117" s="18" t="s">
        <v>188</v>
      </c>
      <c r="AI117" s="18" t="s">
        <v>3</v>
      </c>
      <c r="AJ117" s="18" t="s">
        <v>57</v>
      </c>
      <c r="AK117" s="18" t="s">
        <v>3</v>
      </c>
      <c r="AL117" s="58" t="s">
        <v>57</v>
      </c>
      <c r="AM117" s="18" t="s">
        <v>3</v>
      </c>
      <c r="AN117" s="18" t="s">
        <v>3</v>
      </c>
      <c r="AO117" s="18" t="s">
        <v>93</v>
      </c>
      <c r="AP117" s="18" t="s">
        <v>240</v>
      </c>
      <c r="AQ117" s="18" t="s">
        <v>241</v>
      </c>
      <c r="AR117" s="18" t="s">
        <v>245</v>
      </c>
      <c r="AS117" s="18" t="s">
        <v>257</v>
      </c>
      <c r="AT117" s="18" t="s">
        <v>3</v>
      </c>
      <c r="AU117" s="18" t="s">
        <v>3</v>
      </c>
      <c r="AV117" s="18" t="s">
        <v>11</v>
      </c>
      <c r="AW117" s="18" t="s">
        <v>49</v>
      </c>
      <c r="AX117" s="18" t="s">
        <v>50</v>
      </c>
      <c r="AY117" s="18" t="s">
        <v>11</v>
      </c>
      <c r="AZ117" s="18">
        <v>0.23</v>
      </c>
    </row>
    <row r="118" spans="1:52" x14ac:dyDescent="0.2">
      <c r="A118" s="18" t="s">
        <v>225</v>
      </c>
      <c r="B118" s="18" t="s">
        <v>93</v>
      </c>
      <c r="C118" s="18" t="s">
        <v>48</v>
      </c>
      <c r="D118" s="18" t="s">
        <v>2</v>
      </c>
      <c r="E118" s="18" t="s">
        <v>5</v>
      </c>
      <c r="F118" s="18" t="s">
        <v>62</v>
      </c>
      <c r="G118" s="18" t="s">
        <v>239</v>
      </c>
      <c r="H118" s="18" t="s">
        <v>3</v>
      </c>
      <c r="I118" s="18" t="s">
        <v>3</v>
      </c>
      <c r="J118" s="18" t="s">
        <v>3</v>
      </c>
      <c r="K118" s="18" t="s">
        <v>3</v>
      </c>
      <c r="L118" s="59">
        <v>11.6</v>
      </c>
      <c r="M118" s="18" t="s">
        <v>3</v>
      </c>
      <c r="N118" s="18">
        <v>0.02</v>
      </c>
      <c r="O118" s="18">
        <v>0</v>
      </c>
      <c r="P118" s="18">
        <v>0.02</v>
      </c>
      <c r="Q118" s="18">
        <v>0</v>
      </c>
      <c r="R118" s="18" t="s">
        <v>3</v>
      </c>
      <c r="S118" s="25">
        <v>55</v>
      </c>
      <c r="T118" s="18" t="s">
        <v>91</v>
      </c>
      <c r="U118">
        <v>140</v>
      </c>
      <c r="V118" s="19" t="s">
        <v>57</v>
      </c>
      <c r="W118" s="18" t="s">
        <v>11</v>
      </c>
      <c r="X118" s="25">
        <v>8</v>
      </c>
      <c r="Y118" s="18" t="s">
        <v>57</v>
      </c>
      <c r="Z118" s="18" t="s">
        <v>57</v>
      </c>
      <c r="AA118" s="18" t="s">
        <v>187</v>
      </c>
      <c r="AB118" s="18" t="s">
        <v>85</v>
      </c>
      <c r="AC118">
        <v>11.6</v>
      </c>
      <c r="AD118" s="18" t="s">
        <v>187</v>
      </c>
      <c r="AE118" s="18" t="s">
        <v>187</v>
      </c>
      <c r="AF118" s="18" t="s">
        <v>187</v>
      </c>
      <c r="AG118" s="18" t="s">
        <v>3</v>
      </c>
      <c r="AH118" s="18" t="s">
        <v>188</v>
      </c>
      <c r="AI118" s="18" t="s">
        <v>3</v>
      </c>
      <c r="AJ118" s="18" t="s">
        <v>57</v>
      </c>
      <c r="AK118" s="18" t="s">
        <v>3</v>
      </c>
      <c r="AL118" s="58" t="s">
        <v>57</v>
      </c>
      <c r="AM118" s="18" t="s">
        <v>3</v>
      </c>
      <c r="AN118" s="18" t="s">
        <v>3</v>
      </c>
      <c r="AO118" s="18" t="s">
        <v>93</v>
      </c>
      <c r="AP118" s="18" t="s">
        <v>240</v>
      </c>
      <c r="AQ118" s="18" t="s">
        <v>241</v>
      </c>
      <c r="AR118" s="18" t="s">
        <v>245</v>
      </c>
      <c r="AS118" s="18" t="s">
        <v>257</v>
      </c>
      <c r="AT118" s="18" t="s">
        <v>3</v>
      </c>
      <c r="AU118" s="18" t="s">
        <v>3</v>
      </c>
      <c r="AV118" s="18" t="s">
        <v>11</v>
      </c>
      <c r="AW118" s="18" t="s">
        <v>49</v>
      </c>
      <c r="AX118" s="18" t="s">
        <v>50</v>
      </c>
      <c r="AY118" s="18" t="s">
        <v>11</v>
      </c>
      <c r="AZ118" s="18">
        <v>0.23</v>
      </c>
    </row>
    <row r="119" spans="1:52" x14ac:dyDescent="0.2">
      <c r="A119" s="18" t="s">
        <v>226</v>
      </c>
      <c r="B119" s="18" t="s">
        <v>93</v>
      </c>
      <c r="C119" s="18" t="s">
        <v>48</v>
      </c>
      <c r="D119" s="18" t="s">
        <v>2</v>
      </c>
      <c r="E119" s="18" t="s">
        <v>5</v>
      </c>
      <c r="F119" s="18" t="s">
        <v>62</v>
      </c>
      <c r="G119" s="18" t="s">
        <v>239</v>
      </c>
      <c r="H119" s="18" t="s">
        <v>3</v>
      </c>
      <c r="I119" s="18" t="s">
        <v>3</v>
      </c>
      <c r="J119" s="18" t="s">
        <v>3</v>
      </c>
      <c r="K119" s="18" t="s">
        <v>3</v>
      </c>
      <c r="L119" s="59">
        <v>4.42</v>
      </c>
      <c r="M119" s="18" t="s">
        <v>3</v>
      </c>
      <c r="N119" s="18">
        <v>1.0999999999999999E-2</v>
      </c>
      <c r="O119" s="18">
        <v>0</v>
      </c>
      <c r="P119" s="18">
        <v>1.0999999999999999E-2</v>
      </c>
      <c r="Q119" s="18">
        <v>0</v>
      </c>
      <c r="R119" s="18" t="s">
        <v>3</v>
      </c>
      <c r="S119" s="25">
        <v>55</v>
      </c>
      <c r="T119" s="18" t="s">
        <v>91</v>
      </c>
      <c r="U119">
        <v>128</v>
      </c>
      <c r="V119" s="19" t="s">
        <v>57</v>
      </c>
      <c r="W119" s="18" t="s">
        <v>11</v>
      </c>
      <c r="X119" s="25">
        <v>8</v>
      </c>
      <c r="Y119" s="18" t="s">
        <v>57</v>
      </c>
      <c r="Z119" s="18" t="s">
        <v>57</v>
      </c>
      <c r="AA119" s="18" t="s">
        <v>187</v>
      </c>
      <c r="AB119" s="18" t="s">
        <v>85</v>
      </c>
      <c r="AC119">
        <v>4.42</v>
      </c>
      <c r="AD119" s="18" t="s">
        <v>187</v>
      </c>
      <c r="AE119" s="18" t="s">
        <v>187</v>
      </c>
      <c r="AF119" s="18" t="s">
        <v>187</v>
      </c>
      <c r="AG119" s="18" t="s">
        <v>3</v>
      </c>
      <c r="AH119" s="18" t="s">
        <v>188</v>
      </c>
      <c r="AI119" s="18" t="s">
        <v>3</v>
      </c>
      <c r="AJ119" s="18" t="s">
        <v>57</v>
      </c>
      <c r="AK119" s="18" t="s">
        <v>3</v>
      </c>
      <c r="AL119" s="58" t="s">
        <v>57</v>
      </c>
      <c r="AM119" s="18" t="s">
        <v>3</v>
      </c>
      <c r="AN119" s="18" t="s">
        <v>57</v>
      </c>
      <c r="AO119" s="18" t="s">
        <v>57</v>
      </c>
      <c r="AP119" s="18" t="s">
        <v>57</v>
      </c>
      <c r="AQ119" s="18" t="s">
        <v>57</v>
      </c>
      <c r="AR119" s="18" t="s">
        <v>244</v>
      </c>
      <c r="AS119" s="18" t="s">
        <v>244</v>
      </c>
      <c r="AT119" s="18" t="s">
        <v>244</v>
      </c>
      <c r="AU119" s="18" t="s">
        <v>244</v>
      </c>
      <c r="AV119" s="18" t="s">
        <v>11</v>
      </c>
      <c r="AW119" s="18" t="s">
        <v>49</v>
      </c>
      <c r="AX119" s="18" t="s">
        <v>50</v>
      </c>
      <c r="AY119" s="18" t="s">
        <v>11</v>
      </c>
      <c r="AZ119" s="18">
        <v>0.23</v>
      </c>
    </row>
    <row r="120" spans="1:52" x14ac:dyDescent="0.2">
      <c r="A120" s="18" t="s">
        <v>227</v>
      </c>
      <c r="B120" s="18" t="s">
        <v>93</v>
      </c>
      <c r="C120" s="18" t="s">
        <v>48</v>
      </c>
      <c r="D120" s="18" t="s">
        <v>2</v>
      </c>
      <c r="E120" s="18" t="s">
        <v>5</v>
      </c>
      <c r="F120" s="18" t="s">
        <v>62</v>
      </c>
      <c r="G120" s="18" t="s">
        <v>239</v>
      </c>
      <c r="H120" s="18" t="s">
        <v>3</v>
      </c>
      <c r="I120" s="18" t="s">
        <v>3</v>
      </c>
      <c r="J120" s="18" t="s">
        <v>3</v>
      </c>
      <c r="K120" s="18" t="s">
        <v>3</v>
      </c>
      <c r="L120" s="59">
        <v>6.15</v>
      </c>
      <c r="M120" s="18" t="s">
        <v>3</v>
      </c>
      <c r="N120" s="18">
        <v>1.0999999999999999E-2</v>
      </c>
      <c r="O120" s="18">
        <v>0</v>
      </c>
      <c r="P120" s="18">
        <v>1.0999999999999999E-2</v>
      </c>
      <c r="Q120" s="18">
        <v>0</v>
      </c>
      <c r="R120" s="18" t="s">
        <v>3</v>
      </c>
      <c r="S120" s="25">
        <v>55</v>
      </c>
      <c r="T120" s="18" t="s">
        <v>91</v>
      </c>
      <c r="U120">
        <v>124</v>
      </c>
      <c r="V120" s="19" t="s">
        <v>57</v>
      </c>
      <c r="W120" s="18" t="s">
        <v>11</v>
      </c>
      <c r="X120" s="25">
        <v>8</v>
      </c>
      <c r="Y120" s="18" t="s">
        <v>57</v>
      </c>
      <c r="Z120" s="18" t="s">
        <v>57</v>
      </c>
      <c r="AA120" s="18" t="s">
        <v>187</v>
      </c>
      <c r="AB120" s="18" t="s">
        <v>85</v>
      </c>
      <c r="AC120">
        <v>6.15</v>
      </c>
      <c r="AD120" s="18" t="s">
        <v>187</v>
      </c>
      <c r="AE120" s="18" t="s">
        <v>187</v>
      </c>
      <c r="AF120" s="18" t="s">
        <v>187</v>
      </c>
      <c r="AG120" s="18" t="s">
        <v>3</v>
      </c>
      <c r="AH120" s="18" t="s">
        <v>188</v>
      </c>
      <c r="AI120" s="18" t="s">
        <v>3</v>
      </c>
      <c r="AJ120" s="18" t="s">
        <v>57</v>
      </c>
      <c r="AK120" s="18" t="s">
        <v>3</v>
      </c>
      <c r="AL120" s="58" t="s">
        <v>57</v>
      </c>
      <c r="AM120" s="18" t="s">
        <v>3</v>
      </c>
      <c r="AN120" s="18" t="s">
        <v>57</v>
      </c>
      <c r="AO120" s="18" t="s">
        <v>57</v>
      </c>
      <c r="AP120" s="18" t="s">
        <v>57</v>
      </c>
      <c r="AQ120" s="18" t="s">
        <v>57</v>
      </c>
      <c r="AR120" s="18" t="s">
        <v>244</v>
      </c>
      <c r="AS120" s="18" t="s">
        <v>244</v>
      </c>
      <c r="AT120" s="18" t="s">
        <v>244</v>
      </c>
      <c r="AU120" s="18" t="s">
        <v>244</v>
      </c>
      <c r="AV120" s="18" t="s">
        <v>11</v>
      </c>
      <c r="AW120" s="18" t="s">
        <v>49</v>
      </c>
      <c r="AX120" s="18" t="s">
        <v>50</v>
      </c>
      <c r="AY120" s="18" t="s">
        <v>11</v>
      </c>
      <c r="AZ120" s="18">
        <v>0.23</v>
      </c>
    </row>
    <row r="121" spans="1:52" x14ac:dyDescent="0.2">
      <c r="A121" s="18" t="s">
        <v>228</v>
      </c>
      <c r="B121" s="18" t="s">
        <v>93</v>
      </c>
      <c r="C121" s="18" t="s">
        <v>48</v>
      </c>
      <c r="D121" s="18" t="s">
        <v>2</v>
      </c>
      <c r="E121" s="18" t="s">
        <v>5</v>
      </c>
      <c r="F121" s="18" t="s">
        <v>62</v>
      </c>
      <c r="G121" s="18" t="s">
        <v>239</v>
      </c>
      <c r="H121" s="18" t="s">
        <v>3</v>
      </c>
      <c r="I121" s="18" t="s">
        <v>3</v>
      </c>
      <c r="J121" s="18" t="s">
        <v>3</v>
      </c>
      <c r="K121" s="18" t="s">
        <v>3</v>
      </c>
      <c r="L121" s="59">
        <v>8.02</v>
      </c>
      <c r="M121" s="18" t="s">
        <v>3</v>
      </c>
      <c r="N121" s="18">
        <v>1.0999999999999999E-2</v>
      </c>
      <c r="O121" s="18">
        <v>0</v>
      </c>
      <c r="P121" s="18">
        <v>1.0999999999999999E-2</v>
      </c>
      <c r="Q121" s="18">
        <v>0</v>
      </c>
      <c r="R121" s="18" t="s">
        <v>3</v>
      </c>
      <c r="S121" s="25">
        <v>55</v>
      </c>
      <c r="T121" s="18" t="s">
        <v>91</v>
      </c>
      <c r="U121">
        <v>128</v>
      </c>
      <c r="V121" s="19" t="s">
        <v>57</v>
      </c>
      <c r="W121" s="18" t="s">
        <v>11</v>
      </c>
      <c r="X121" s="25">
        <v>8</v>
      </c>
      <c r="Y121" s="18" t="s">
        <v>57</v>
      </c>
      <c r="Z121" s="18" t="s">
        <v>57</v>
      </c>
      <c r="AA121" s="18" t="s">
        <v>187</v>
      </c>
      <c r="AB121" s="18" t="s">
        <v>85</v>
      </c>
      <c r="AC121">
        <v>8.02</v>
      </c>
      <c r="AD121" s="18" t="s">
        <v>187</v>
      </c>
      <c r="AE121" s="18" t="s">
        <v>187</v>
      </c>
      <c r="AF121" s="18" t="s">
        <v>187</v>
      </c>
      <c r="AG121" s="18" t="s">
        <v>3</v>
      </c>
      <c r="AH121" s="18" t="s">
        <v>188</v>
      </c>
      <c r="AI121" s="18" t="s">
        <v>3</v>
      </c>
      <c r="AJ121" s="18" t="s">
        <v>57</v>
      </c>
      <c r="AK121" s="18" t="s">
        <v>3</v>
      </c>
      <c r="AL121" s="58" t="s">
        <v>57</v>
      </c>
      <c r="AM121" s="18" t="s">
        <v>3</v>
      </c>
      <c r="AN121" s="18" t="s">
        <v>57</v>
      </c>
      <c r="AO121" s="18" t="s">
        <v>57</v>
      </c>
      <c r="AP121" s="18" t="s">
        <v>57</v>
      </c>
      <c r="AQ121" s="18" t="s">
        <v>57</v>
      </c>
      <c r="AR121" s="18" t="s">
        <v>244</v>
      </c>
      <c r="AS121" s="18" t="s">
        <v>244</v>
      </c>
      <c r="AT121" s="18" t="s">
        <v>244</v>
      </c>
      <c r="AU121" s="18" t="s">
        <v>244</v>
      </c>
      <c r="AV121" s="18" t="s">
        <v>11</v>
      </c>
      <c r="AW121" s="18" t="s">
        <v>49</v>
      </c>
      <c r="AX121" s="18" t="s">
        <v>50</v>
      </c>
      <c r="AY121" s="18" t="s">
        <v>11</v>
      </c>
      <c r="AZ121" s="18">
        <v>0.23</v>
      </c>
    </row>
    <row r="122" spans="1:52" x14ac:dyDescent="0.2">
      <c r="A122" s="18" t="s">
        <v>229</v>
      </c>
      <c r="B122" s="18" t="s">
        <v>93</v>
      </c>
      <c r="C122" s="18" t="s">
        <v>48</v>
      </c>
      <c r="D122" s="18" t="s">
        <v>2</v>
      </c>
      <c r="E122" s="18" t="s">
        <v>5</v>
      </c>
      <c r="F122" s="18" t="s">
        <v>62</v>
      </c>
      <c r="G122" s="18" t="s">
        <v>239</v>
      </c>
      <c r="H122" s="18" t="s">
        <v>3</v>
      </c>
      <c r="I122" s="18" t="s">
        <v>3</v>
      </c>
      <c r="J122" s="18" t="s">
        <v>3</v>
      </c>
      <c r="K122" s="18" t="s">
        <v>3</v>
      </c>
      <c r="L122" s="59">
        <v>8.92</v>
      </c>
      <c r="M122" s="18" t="s">
        <v>3</v>
      </c>
      <c r="N122" s="18">
        <v>1.0999999999999999E-2</v>
      </c>
      <c r="O122" s="18">
        <v>0</v>
      </c>
      <c r="P122" s="18">
        <v>1.0999999999999999E-2</v>
      </c>
      <c r="Q122" s="18">
        <v>0</v>
      </c>
      <c r="R122" s="18" t="s">
        <v>3</v>
      </c>
      <c r="S122" s="25">
        <v>55</v>
      </c>
      <c r="T122" s="18" t="s">
        <v>91</v>
      </c>
      <c r="U122">
        <v>128</v>
      </c>
      <c r="V122" s="19" t="s">
        <v>57</v>
      </c>
      <c r="W122" s="18" t="s">
        <v>11</v>
      </c>
      <c r="X122" s="25">
        <v>8</v>
      </c>
      <c r="Y122" s="18" t="s">
        <v>57</v>
      </c>
      <c r="Z122" s="18" t="s">
        <v>57</v>
      </c>
      <c r="AA122" s="18" t="s">
        <v>187</v>
      </c>
      <c r="AB122" s="18" t="s">
        <v>85</v>
      </c>
      <c r="AC122">
        <v>8.92</v>
      </c>
      <c r="AD122" s="18" t="s">
        <v>187</v>
      </c>
      <c r="AE122" s="18" t="s">
        <v>187</v>
      </c>
      <c r="AF122" s="18" t="s">
        <v>187</v>
      </c>
      <c r="AG122" s="18" t="s">
        <v>3</v>
      </c>
      <c r="AH122" s="18" t="s">
        <v>188</v>
      </c>
      <c r="AI122" s="18" t="s">
        <v>3</v>
      </c>
      <c r="AJ122" s="18" t="s">
        <v>57</v>
      </c>
      <c r="AK122" s="18" t="s">
        <v>3</v>
      </c>
      <c r="AL122" s="58" t="s">
        <v>57</v>
      </c>
      <c r="AM122" s="18" t="s">
        <v>3</v>
      </c>
      <c r="AN122" s="18" t="s">
        <v>57</v>
      </c>
      <c r="AO122" s="18" t="s">
        <v>57</v>
      </c>
      <c r="AP122" s="18" t="s">
        <v>57</v>
      </c>
      <c r="AQ122" s="18" t="s">
        <v>57</v>
      </c>
      <c r="AR122" s="18" t="s">
        <v>244</v>
      </c>
      <c r="AS122" s="18" t="s">
        <v>244</v>
      </c>
      <c r="AT122" s="18" t="s">
        <v>244</v>
      </c>
      <c r="AU122" s="18" t="s">
        <v>244</v>
      </c>
      <c r="AV122" s="18" t="s">
        <v>11</v>
      </c>
      <c r="AW122" s="18" t="s">
        <v>49</v>
      </c>
      <c r="AX122" s="18" t="s">
        <v>50</v>
      </c>
      <c r="AY122" s="18" t="s">
        <v>11</v>
      </c>
      <c r="AZ122" s="18">
        <v>0.23</v>
      </c>
    </row>
    <row r="123" spans="1:52" x14ac:dyDescent="0.2">
      <c r="A123" s="18" t="s">
        <v>230</v>
      </c>
      <c r="B123" s="18" t="s">
        <v>93</v>
      </c>
      <c r="C123" s="18" t="s">
        <v>48</v>
      </c>
      <c r="D123" s="18" t="s">
        <v>2</v>
      </c>
      <c r="E123" s="18" t="s">
        <v>5</v>
      </c>
      <c r="F123" s="18" t="s">
        <v>62</v>
      </c>
      <c r="G123" s="18" t="s">
        <v>239</v>
      </c>
      <c r="H123" s="18" t="s">
        <v>3</v>
      </c>
      <c r="I123" s="18" t="s">
        <v>3</v>
      </c>
      <c r="J123" s="18" t="s">
        <v>3</v>
      </c>
      <c r="K123" s="18" t="s">
        <v>3</v>
      </c>
      <c r="L123" s="59">
        <v>9.8800000000000008</v>
      </c>
      <c r="M123" s="18" t="s">
        <v>3</v>
      </c>
      <c r="N123" s="18">
        <v>0.02</v>
      </c>
      <c r="O123" s="18">
        <v>0</v>
      </c>
      <c r="P123" s="18">
        <v>0.02</v>
      </c>
      <c r="Q123" s="18">
        <v>0</v>
      </c>
      <c r="R123" s="18" t="s">
        <v>3</v>
      </c>
      <c r="S123" s="25">
        <v>55</v>
      </c>
      <c r="T123" s="18" t="s">
        <v>91</v>
      </c>
      <c r="U123">
        <v>122</v>
      </c>
      <c r="V123" s="19" t="s">
        <v>57</v>
      </c>
      <c r="W123" s="18" t="s">
        <v>11</v>
      </c>
      <c r="X123" s="25">
        <v>8</v>
      </c>
      <c r="Y123" s="18" t="s">
        <v>57</v>
      </c>
      <c r="Z123" s="18" t="s">
        <v>57</v>
      </c>
      <c r="AA123" s="18" t="s">
        <v>187</v>
      </c>
      <c r="AB123" s="18" t="s">
        <v>85</v>
      </c>
      <c r="AC123">
        <v>9.8800000000000008</v>
      </c>
      <c r="AD123" s="18" t="s">
        <v>187</v>
      </c>
      <c r="AE123" s="18" t="s">
        <v>187</v>
      </c>
      <c r="AF123" s="18" t="s">
        <v>187</v>
      </c>
      <c r="AG123" s="18" t="s">
        <v>3</v>
      </c>
      <c r="AH123" s="18" t="s">
        <v>188</v>
      </c>
      <c r="AI123" s="18" t="s">
        <v>3</v>
      </c>
      <c r="AJ123" s="18" t="s">
        <v>57</v>
      </c>
      <c r="AK123" s="18" t="s">
        <v>3</v>
      </c>
      <c r="AL123" s="58" t="s">
        <v>57</v>
      </c>
      <c r="AM123" s="18" t="s">
        <v>3</v>
      </c>
      <c r="AN123" s="18" t="s">
        <v>57</v>
      </c>
      <c r="AO123" s="18" t="s">
        <v>57</v>
      </c>
      <c r="AP123" s="18" t="s">
        <v>57</v>
      </c>
      <c r="AQ123" s="18" t="s">
        <v>57</v>
      </c>
      <c r="AR123" s="18" t="s">
        <v>244</v>
      </c>
      <c r="AS123" s="18" t="s">
        <v>244</v>
      </c>
      <c r="AT123" s="18" t="s">
        <v>244</v>
      </c>
      <c r="AU123" s="18" t="s">
        <v>244</v>
      </c>
      <c r="AV123" s="18" t="s">
        <v>11</v>
      </c>
      <c r="AW123" s="18" t="s">
        <v>49</v>
      </c>
      <c r="AX123" s="18" t="s">
        <v>50</v>
      </c>
      <c r="AY123" s="18" t="s">
        <v>11</v>
      </c>
      <c r="AZ123" s="18">
        <v>0.23</v>
      </c>
    </row>
    <row r="124" spans="1:52" x14ac:dyDescent="0.2">
      <c r="A124" s="18" t="s">
        <v>231</v>
      </c>
      <c r="B124" s="18" t="s">
        <v>93</v>
      </c>
      <c r="C124" s="18" t="s">
        <v>48</v>
      </c>
      <c r="D124" s="18" t="s">
        <v>2</v>
      </c>
      <c r="E124" s="18" t="s">
        <v>5</v>
      </c>
      <c r="F124" s="18" t="s">
        <v>62</v>
      </c>
      <c r="G124" s="18" t="s">
        <v>239</v>
      </c>
      <c r="H124" s="18" t="s">
        <v>3</v>
      </c>
      <c r="I124" s="18" t="s">
        <v>3</v>
      </c>
      <c r="J124" s="18" t="s">
        <v>3</v>
      </c>
      <c r="K124" s="18" t="s">
        <v>3</v>
      </c>
      <c r="L124" s="59">
        <v>12.1</v>
      </c>
      <c r="M124" s="18" t="s">
        <v>3</v>
      </c>
      <c r="N124" s="18">
        <v>0.02</v>
      </c>
      <c r="O124" s="18">
        <v>0</v>
      </c>
      <c r="P124" s="18">
        <v>0.02</v>
      </c>
      <c r="Q124" s="18">
        <v>0</v>
      </c>
      <c r="R124" s="18" t="s">
        <v>3</v>
      </c>
      <c r="S124" s="25">
        <v>55</v>
      </c>
      <c r="T124" s="18" t="s">
        <v>91</v>
      </c>
      <c r="U124">
        <v>119</v>
      </c>
      <c r="V124" s="19" t="s">
        <v>57</v>
      </c>
      <c r="W124" s="18" t="s">
        <v>11</v>
      </c>
      <c r="X124" s="25">
        <v>8</v>
      </c>
      <c r="Y124" s="18" t="s">
        <v>57</v>
      </c>
      <c r="Z124" s="18" t="s">
        <v>57</v>
      </c>
      <c r="AA124" s="18" t="s">
        <v>187</v>
      </c>
      <c r="AB124" s="18" t="s">
        <v>85</v>
      </c>
      <c r="AC124">
        <v>12.1</v>
      </c>
      <c r="AD124" s="18" t="s">
        <v>187</v>
      </c>
      <c r="AE124" s="18" t="s">
        <v>187</v>
      </c>
      <c r="AF124" s="18" t="s">
        <v>187</v>
      </c>
      <c r="AG124" s="18" t="s">
        <v>3</v>
      </c>
      <c r="AH124" s="18" t="s">
        <v>188</v>
      </c>
      <c r="AI124" s="18" t="s">
        <v>3</v>
      </c>
      <c r="AJ124" s="18" t="s">
        <v>57</v>
      </c>
      <c r="AK124" s="18" t="s">
        <v>3</v>
      </c>
      <c r="AL124" s="58" t="s">
        <v>57</v>
      </c>
      <c r="AM124" s="18" t="s">
        <v>3</v>
      </c>
      <c r="AN124" s="18" t="s">
        <v>57</v>
      </c>
      <c r="AO124" s="18" t="s">
        <v>57</v>
      </c>
      <c r="AP124" s="18" t="s">
        <v>57</v>
      </c>
      <c r="AQ124" s="18" t="s">
        <v>57</v>
      </c>
      <c r="AR124" s="18" t="s">
        <v>244</v>
      </c>
      <c r="AS124" s="18" t="s">
        <v>244</v>
      </c>
      <c r="AT124" s="18" t="s">
        <v>244</v>
      </c>
      <c r="AU124" s="18" t="s">
        <v>244</v>
      </c>
      <c r="AV124" s="18" t="s">
        <v>11</v>
      </c>
      <c r="AW124" s="18" t="s">
        <v>49</v>
      </c>
      <c r="AX124" s="18" t="s">
        <v>50</v>
      </c>
      <c r="AY124" s="18" t="s">
        <v>11</v>
      </c>
      <c r="AZ124" s="18">
        <v>0.23</v>
      </c>
    </row>
    <row r="125" spans="1:52" x14ac:dyDescent="0.2">
      <c r="A125" s="18" t="s">
        <v>232</v>
      </c>
      <c r="B125" s="18" t="s">
        <v>93</v>
      </c>
      <c r="C125" s="18" t="s">
        <v>48</v>
      </c>
      <c r="D125" s="18" t="s">
        <v>2</v>
      </c>
      <c r="E125" s="18" t="s">
        <v>5</v>
      </c>
      <c r="F125" s="18" t="s">
        <v>62</v>
      </c>
      <c r="G125" s="18" t="s">
        <v>239</v>
      </c>
      <c r="H125" s="18" t="s">
        <v>3</v>
      </c>
      <c r="I125" s="18" t="s">
        <v>3</v>
      </c>
      <c r="J125" s="18" t="s">
        <v>3</v>
      </c>
      <c r="K125" s="18" t="s">
        <v>3</v>
      </c>
      <c r="L125" s="59">
        <v>9.98</v>
      </c>
      <c r="M125" s="18" t="s">
        <v>3</v>
      </c>
      <c r="N125" s="18">
        <v>0.02</v>
      </c>
      <c r="O125" s="18">
        <v>0</v>
      </c>
      <c r="P125" s="18">
        <v>0.02</v>
      </c>
      <c r="Q125" s="18">
        <v>0</v>
      </c>
      <c r="R125" s="18" t="s">
        <v>3</v>
      </c>
      <c r="S125" s="25">
        <v>55</v>
      </c>
      <c r="T125" s="18" t="s">
        <v>91</v>
      </c>
      <c r="U125">
        <v>137</v>
      </c>
      <c r="V125" s="19" t="s">
        <v>57</v>
      </c>
      <c r="W125" s="18" t="s">
        <v>11</v>
      </c>
      <c r="X125" s="25">
        <v>8</v>
      </c>
      <c r="Y125" s="18" t="s">
        <v>57</v>
      </c>
      <c r="Z125" s="18" t="s">
        <v>57</v>
      </c>
      <c r="AA125" s="18" t="s">
        <v>187</v>
      </c>
      <c r="AB125" s="18" t="s">
        <v>85</v>
      </c>
      <c r="AC125">
        <v>9.98</v>
      </c>
      <c r="AD125" s="18" t="s">
        <v>187</v>
      </c>
      <c r="AE125" s="18" t="s">
        <v>187</v>
      </c>
      <c r="AF125" s="18" t="s">
        <v>187</v>
      </c>
      <c r="AG125" s="18" t="s">
        <v>3</v>
      </c>
      <c r="AH125" s="18" t="s">
        <v>188</v>
      </c>
      <c r="AI125" s="18" t="s">
        <v>3</v>
      </c>
      <c r="AJ125" s="18" t="s">
        <v>57</v>
      </c>
      <c r="AK125" s="18" t="s">
        <v>3</v>
      </c>
      <c r="AL125" s="58" t="s">
        <v>57</v>
      </c>
      <c r="AM125" s="18" t="s">
        <v>3</v>
      </c>
      <c r="AN125" s="18" t="s">
        <v>57</v>
      </c>
      <c r="AO125" s="18" t="s">
        <v>57</v>
      </c>
      <c r="AP125" s="18" t="s">
        <v>57</v>
      </c>
      <c r="AQ125" s="18" t="s">
        <v>57</v>
      </c>
      <c r="AR125" s="18" t="s">
        <v>244</v>
      </c>
      <c r="AS125" s="18" t="s">
        <v>244</v>
      </c>
      <c r="AT125" s="18" t="s">
        <v>244</v>
      </c>
      <c r="AU125" s="18" t="s">
        <v>244</v>
      </c>
      <c r="AV125" s="18" t="s">
        <v>11</v>
      </c>
      <c r="AW125" s="18" t="s">
        <v>49</v>
      </c>
      <c r="AX125" s="18" t="s">
        <v>50</v>
      </c>
      <c r="AY125" s="18" t="s">
        <v>11</v>
      </c>
      <c r="AZ125" s="18">
        <v>0.23</v>
      </c>
    </row>
    <row r="126" spans="1:52" x14ac:dyDescent="0.2">
      <c r="A126" s="18" t="s">
        <v>233</v>
      </c>
      <c r="B126" s="18" t="s">
        <v>93</v>
      </c>
      <c r="C126" s="18" t="s">
        <v>48</v>
      </c>
      <c r="D126" s="18" t="s">
        <v>2</v>
      </c>
      <c r="E126" s="18" t="s">
        <v>5</v>
      </c>
      <c r="F126" s="18" t="s">
        <v>62</v>
      </c>
      <c r="G126" s="18" t="s">
        <v>239</v>
      </c>
      <c r="H126" s="18" t="s">
        <v>3</v>
      </c>
      <c r="I126" s="18" t="s">
        <v>3</v>
      </c>
      <c r="J126" s="18" t="s">
        <v>3</v>
      </c>
      <c r="K126" s="18" t="s">
        <v>3</v>
      </c>
      <c r="L126" s="59">
        <v>10.6</v>
      </c>
      <c r="M126" s="18" t="s">
        <v>3</v>
      </c>
      <c r="N126" s="18">
        <v>0.02</v>
      </c>
      <c r="O126" s="18">
        <v>0</v>
      </c>
      <c r="P126" s="18">
        <v>0.02</v>
      </c>
      <c r="Q126" s="18">
        <v>0</v>
      </c>
      <c r="R126" s="18" t="s">
        <v>3</v>
      </c>
      <c r="S126" s="25">
        <v>55</v>
      </c>
      <c r="T126" s="18" t="s">
        <v>91</v>
      </c>
      <c r="U126">
        <v>139</v>
      </c>
      <c r="V126" s="19" t="s">
        <v>57</v>
      </c>
      <c r="W126" s="18" t="s">
        <v>11</v>
      </c>
      <c r="X126" s="25">
        <v>8</v>
      </c>
      <c r="Y126" s="18" t="s">
        <v>57</v>
      </c>
      <c r="Z126" s="18" t="s">
        <v>57</v>
      </c>
      <c r="AA126" s="18" t="s">
        <v>187</v>
      </c>
      <c r="AB126" s="18" t="s">
        <v>85</v>
      </c>
      <c r="AC126">
        <v>10.6</v>
      </c>
      <c r="AD126" s="18" t="s">
        <v>187</v>
      </c>
      <c r="AE126" s="18" t="s">
        <v>187</v>
      </c>
      <c r="AF126" s="18" t="s">
        <v>187</v>
      </c>
      <c r="AG126" s="18" t="s">
        <v>3</v>
      </c>
      <c r="AH126" s="18" t="s">
        <v>188</v>
      </c>
      <c r="AI126" s="18" t="s">
        <v>3</v>
      </c>
      <c r="AJ126" s="18" t="s">
        <v>57</v>
      </c>
      <c r="AK126" s="18" t="s">
        <v>3</v>
      </c>
      <c r="AL126" s="58" t="s">
        <v>57</v>
      </c>
      <c r="AM126" s="18" t="s">
        <v>3</v>
      </c>
      <c r="AN126" s="18" t="s">
        <v>57</v>
      </c>
      <c r="AO126" s="18" t="s">
        <v>57</v>
      </c>
      <c r="AP126" s="18" t="s">
        <v>57</v>
      </c>
      <c r="AQ126" s="18" t="s">
        <v>57</v>
      </c>
      <c r="AR126" s="18" t="s">
        <v>244</v>
      </c>
      <c r="AS126" s="18" t="s">
        <v>244</v>
      </c>
      <c r="AT126" s="18" t="s">
        <v>244</v>
      </c>
      <c r="AU126" s="18" t="s">
        <v>244</v>
      </c>
      <c r="AV126" s="18" t="s">
        <v>11</v>
      </c>
      <c r="AW126" s="18" t="s">
        <v>49</v>
      </c>
      <c r="AX126" s="18" t="s">
        <v>50</v>
      </c>
      <c r="AY126" s="18" t="s">
        <v>11</v>
      </c>
      <c r="AZ126" s="18">
        <v>0.23</v>
      </c>
    </row>
    <row r="127" spans="1:52" x14ac:dyDescent="0.2">
      <c r="A127" s="18" t="s">
        <v>234</v>
      </c>
      <c r="B127" s="18" t="s">
        <v>93</v>
      </c>
      <c r="C127" s="18" t="s">
        <v>48</v>
      </c>
      <c r="D127" s="18" t="s">
        <v>2</v>
      </c>
      <c r="E127" s="18" t="s">
        <v>5</v>
      </c>
      <c r="F127" s="18" t="s">
        <v>62</v>
      </c>
      <c r="G127" s="18" t="s">
        <v>239</v>
      </c>
      <c r="H127" s="18" t="s">
        <v>3</v>
      </c>
      <c r="I127" s="18" t="s">
        <v>3</v>
      </c>
      <c r="J127" s="18" t="s">
        <v>3</v>
      </c>
      <c r="K127" s="18" t="s">
        <v>3</v>
      </c>
      <c r="L127" s="59">
        <v>11.6</v>
      </c>
      <c r="M127" s="18" t="s">
        <v>3</v>
      </c>
      <c r="N127" s="18">
        <v>0.02</v>
      </c>
      <c r="O127" s="18">
        <v>0</v>
      </c>
      <c r="P127" s="18">
        <v>0.02</v>
      </c>
      <c r="Q127" s="18">
        <v>0</v>
      </c>
      <c r="R127" s="18" t="s">
        <v>3</v>
      </c>
      <c r="S127" s="25">
        <v>55</v>
      </c>
      <c r="T127" s="18" t="s">
        <v>91</v>
      </c>
      <c r="U127">
        <v>140</v>
      </c>
      <c r="V127" s="19" t="s">
        <v>57</v>
      </c>
      <c r="W127" s="18" t="s">
        <v>11</v>
      </c>
      <c r="X127" s="25">
        <v>8</v>
      </c>
      <c r="Y127" s="18" t="s">
        <v>57</v>
      </c>
      <c r="Z127" s="18" t="s">
        <v>57</v>
      </c>
      <c r="AA127" s="18" t="s">
        <v>187</v>
      </c>
      <c r="AB127" s="18" t="s">
        <v>85</v>
      </c>
      <c r="AC127">
        <v>11.6</v>
      </c>
      <c r="AD127" s="18" t="s">
        <v>187</v>
      </c>
      <c r="AE127" s="18" t="s">
        <v>187</v>
      </c>
      <c r="AF127" s="18" t="s">
        <v>187</v>
      </c>
      <c r="AG127" s="18" t="s">
        <v>3</v>
      </c>
      <c r="AH127" s="18" t="s">
        <v>188</v>
      </c>
      <c r="AI127" s="18" t="s">
        <v>3</v>
      </c>
      <c r="AJ127" s="18" t="s">
        <v>57</v>
      </c>
      <c r="AK127" s="18" t="s">
        <v>3</v>
      </c>
      <c r="AL127" s="58" t="s">
        <v>57</v>
      </c>
      <c r="AM127" s="18" t="s">
        <v>3</v>
      </c>
      <c r="AN127" s="18" t="s">
        <v>57</v>
      </c>
      <c r="AO127" s="18" t="s">
        <v>57</v>
      </c>
      <c r="AP127" s="18" t="s">
        <v>57</v>
      </c>
      <c r="AQ127" s="18" t="s">
        <v>57</v>
      </c>
      <c r="AR127" s="18" t="s">
        <v>244</v>
      </c>
      <c r="AS127" s="18" t="s">
        <v>244</v>
      </c>
      <c r="AT127" s="18" t="s">
        <v>244</v>
      </c>
      <c r="AU127" s="18" t="s">
        <v>244</v>
      </c>
      <c r="AV127" s="18" t="s">
        <v>11</v>
      </c>
      <c r="AW127" s="18" t="s">
        <v>49</v>
      </c>
      <c r="AX127" s="18" t="s">
        <v>50</v>
      </c>
      <c r="AY127" s="18" t="s">
        <v>11</v>
      </c>
      <c r="AZ127" s="18">
        <v>0.23</v>
      </c>
    </row>
    <row r="128" spans="1:52" x14ac:dyDescent="0.2">
      <c r="A128" s="18" t="s">
        <v>208</v>
      </c>
      <c r="B128" s="18" t="s">
        <v>93</v>
      </c>
      <c r="C128" s="18" t="s">
        <v>48</v>
      </c>
      <c r="D128" s="18" t="s">
        <v>2</v>
      </c>
      <c r="E128" s="18" t="s">
        <v>5</v>
      </c>
      <c r="F128" s="18" t="s">
        <v>62</v>
      </c>
      <c r="G128" s="18" t="s">
        <v>239</v>
      </c>
      <c r="H128" s="18" t="s">
        <v>3</v>
      </c>
      <c r="I128" s="18" t="s">
        <v>3</v>
      </c>
      <c r="J128" s="18" t="s">
        <v>3</v>
      </c>
      <c r="K128" s="18" t="s">
        <v>3</v>
      </c>
      <c r="L128" s="59">
        <v>4.42</v>
      </c>
      <c r="M128" s="18" t="s">
        <v>3</v>
      </c>
      <c r="N128" s="18">
        <v>1.0999999999999999E-2</v>
      </c>
      <c r="O128" s="18">
        <v>0</v>
      </c>
      <c r="P128" s="18">
        <v>1.0999999999999999E-2</v>
      </c>
      <c r="Q128" s="18">
        <v>0</v>
      </c>
      <c r="R128" s="18" t="s">
        <v>3</v>
      </c>
      <c r="S128" s="25">
        <v>55</v>
      </c>
      <c r="T128" s="18" t="s">
        <v>91</v>
      </c>
      <c r="U128">
        <v>128</v>
      </c>
      <c r="V128" s="19" t="s">
        <v>57</v>
      </c>
      <c r="W128" s="18" t="s">
        <v>11</v>
      </c>
      <c r="X128" s="25">
        <v>8</v>
      </c>
      <c r="Y128" s="18" t="s">
        <v>57</v>
      </c>
      <c r="Z128" s="18" t="s">
        <v>57</v>
      </c>
      <c r="AA128" s="18" t="s">
        <v>52</v>
      </c>
      <c r="AB128" s="18" t="s">
        <v>85</v>
      </c>
      <c r="AC128">
        <v>4.42</v>
      </c>
      <c r="AD128" s="18" t="s">
        <v>11</v>
      </c>
      <c r="AE128" s="18" t="s">
        <v>86</v>
      </c>
      <c r="AF128" t="s">
        <v>57</v>
      </c>
      <c r="AG128" s="18" t="s">
        <v>57</v>
      </c>
      <c r="AH128" s="18" t="s">
        <v>57</v>
      </c>
      <c r="AI128" s="18" t="s">
        <v>11</v>
      </c>
      <c r="AJ128" s="18" t="s">
        <v>18</v>
      </c>
      <c r="AK128" s="18" t="s">
        <v>11</v>
      </c>
      <c r="AL128" s="60">
        <v>125</v>
      </c>
      <c r="AM128" s="18" t="s">
        <v>3</v>
      </c>
      <c r="AN128" s="18" t="s">
        <v>11</v>
      </c>
      <c r="AO128" s="18" t="s">
        <v>93</v>
      </c>
      <c r="AP128" s="18" t="s">
        <v>57</v>
      </c>
      <c r="AQ128" s="18" t="s">
        <v>57</v>
      </c>
      <c r="AR128" s="18" t="s">
        <v>244</v>
      </c>
      <c r="AS128" s="18" t="s">
        <v>244</v>
      </c>
      <c r="AT128" s="18" t="s">
        <v>244</v>
      </c>
      <c r="AU128" s="18" t="s">
        <v>244</v>
      </c>
      <c r="AV128" s="18" t="s">
        <v>11</v>
      </c>
      <c r="AW128" s="18" t="s">
        <v>49</v>
      </c>
      <c r="AX128" s="18" t="s">
        <v>50</v>
      </c>
      <c r="AY128" s="18" t="s">
        <v>11</v>
      </c>
      <c r="AZ128" s="18">
        <v>0.23</v>
      </c>
    </row>
    <row r="129" spans="1:52" x14ac:dyDescent="0.2">
      <c r="A129" s="18" t="s">
        <v>209</v>
      </c>
      <c r="B129" s="18" t="s">
        <v>93</v>
      </c>
      <c r="C129" s="18" t="s">
        <v>48</v>
      </c>
      <c r="D129" s="18" t="s">
        <v>2</v>
      </c>
      <c r="E129" s="18" t="s">
        <v>5</v>
      </c>
      <c r="F129" s="18" t="s">
        <v>62</v>
      </c>
      <c r="G129" s="18" t="s">
        <v>239</v>
      </c>
      <c r="H129" s="18" t="s">
        <v>3</v>
      </c>
      <c r="I129" s="18" t="s">
        <v>3</v>
      </c>
      <c r="J129" s="18" t="s">
        <v>3</v>
      </c>
      <c r="K129" s="18" t="s">
        <v>3</v>
      </c>
      <c r="L129" s="59">
        <v>6.15</v>
      </c>
      <c r="M129" s="18" t="s">
        <v>3</v>
      </c>
      <c r="N129" s="18">
        <v>1.0999999999999999E-2</v>
      </c>
      <c r="O129" s="18">
        <v>0</v>
      </c>
      <c r="P129" s="18">
        <v>1.0999999999999999E-2</v>
      </c>
      <c r="Q129" s="18">
        <v>0</v>
      </c>
      <c r="R129" s="18" t="s">
        <v>3</v>
      </c>
      <c r="S129" s="25">
        <v>55</v>
      </c>
      <c r="T129" s="18" t="s">
        <v>91</v>
      </c>
      <c r="U129">
        <v>124</v>
      </c>
      <c r="V129" s="19" t="s">
        <v>57</v>
      </c>
      <c r="W129" s="18" t="s">
        <v>11</v>
      </c>
      <c r="X129" s="25">
        <v>8</v>
      </c>
      <c r="Y129" s="18" t="s">
        <v>57</v>
      </c>
      <c r="Z129" s="18" t="s">
        <v>57</v>
      </c>
      <c r="AA129" s="18" t="s">
        <v>52</v>
      </c>
      <c r="AB129" s="18" t="s">
        <v>85</v>
      </c>
      <c r="AC129">
        <v>6.15</v>
      </c>
      <c r="AD129" s="18" t="s">
        <v>11</v>
      </c>
      <c r="AE129" s="18" t="s">
        <v>86</v>
      </c>
      <c r="AF129" t="s">
        <v>57</v>
      </c>
      <c r="AG129" s="18" t="s">
        <v>57</v>
      </c>
      <c r="AH129" s="18" t="s">
        <v>57</v>
      </c>
      <c r="AI129" s="18" t="s">
        <v>11</v>
      </c>
      <c r="AJ129" s="18" t="s">
        <v>18</v>
      </c>
      <c r="AK129" s="18" t="s">
        <v>11</v>
      </c>
      <c r="AL129" s="60">
        <v>124</v>
      </c>
      <c r="AM129" s="18" t="s">
        <v>3</v>
      </c>
      <c r="AN129" s="18" t="s">
        <v>11</v>
      </c>
      <c r="AO129" s="18" t="s">
        <v>93</v>
      </c>
      <c r="AP129" s="18" t="s">
        <v>57</v>
      </c>
      <c r="AQ129" s="18" t="s">
        <v>57</v>
      </c>
      <c r="AR129" s="18" t="s">
        <v>244</v>
      </c>
      <c r="AS129" s="18" t="s">
        <v>244</v>
      </c>
      <c r="AT129" s="18" t="s">
        <v>244</v>
      </c>
      <c r="AU129" s="18" t="s">
        <v>244</v>
      </c>
      <c r="AV129" s="18" t="s">
        <v>11</v>
      </c>
      <c r="AW129" s="18" t="s">
        <v>49</v>
      </c>
      <c r="AX129" s="18" t="s">
        <v>50</v>
      </c>
      <c r="AY129" s="18" t="s">
        <v>11</v>
      </c>
      <c r="AZ129" s="18">
        <v>0.23</v>
      </c>
    </row>
    <row r="130" spans="1:52" x14ac:dyDescent="0.2">
      <c r="A130" s="18" t="s">
        <v>210</v>
      </c>
      <c r="B130" s="18" t="s">
        <v>93</v>
      </c>
      <c r="C130" s="18" t="s">
        <v>48</v>
      </c>
      <c r="D130" s="18" t="s">
        <v>2</v>
      </c>
      <c r="E130" s="18" t="s">
        <v>5</v>
      </c>
      <c r="F130" s="18" t="s">
        <v>62</v>
      </c>
      <c r="G130" s="18" t="s">
        <v>239</v>
      </c>
      <c r="H130" s="18" t="s">
        <v>3</v>
      </c>
      <c r="I130" s="18" t="s">
        <v>3</v>
      </c>
      <c r="J130" s="18" t="s">
        <v>3</v>
      </c>
      <c r="K130" s="18" t="s">
        <v>3</v>
      </c>
      <c r="L130" s="59">
        <v>8.02</v>
      </c>
      <c r="M130" s="18" t="s">
        <v>3</v>
      </c>
      <c r="N130" s="18">
        <v>1.0999999999999999E-2</v>
      </c>
      <c r="O130" s="18">
        <v>0</v>
      </c>
      <c r="P130" s="18">
        <v>1.0999999999999999E-2</v>
      </c>
      <c r="Q130" s="18">
        <v>0</v>
      </c>
      <c r="R130" s="18" t="s">
        <v>3</v>
      </c>
      <c r="S130" s="25">
        <v>55</v>
      </c>
      <c r="T130" s="18" t="s">
        <v>91</v>
      </c>
      <c r="U130">
        <v>128</v>
      </c>
      <c r="V130" s="19" t="s">
        <v>57</v>
      </c>
      <c r="W130" s="18" t="s">
        <v>11</v>
      </c>
      <c r="X130" s="25">
        <v>8</v>
      </c>
      <c r="Y130" s="18" t="s">
        <v>57</v>
      </c>
      <c r="Z130" s="18" t="s">
        <v>57</v>
      </c>
      <c r="AA130" s="18" t="s">
        <v>52</v>
      </c>
      <c r="AB130" s="18" t="s">
        <v>85</v>
      </c>
      <c r="AC130">
        <v>8.02</v>
      </c>
      <c r="AD130" s="18" t="s">
        <v>11</v>
      </c>
      <c r="AE130" s="18" t="s">
        <v>86</v>
      </c>
      <c r="AF130" t="s">
        <v>57</v>
      </c>
      <c r="AG130" s="18" t="s">
        <v>57</v>
      </c>
      <c r="AH130" s="18" t="s">
        <v>57</v>
      </c>
      <c r="AI130" s="18" t="s">
        <v>11</v>
      </c>
      <c r="AJ130" s="18" t="s">
        <v>18</v>
      </c>
      <c r="AK130" s="18" t="s">
        <v>11</v>
      </c>
      <c r="AL130" s="60">
        <v>124</v>
      </c>
      <c r="AM130" s="18" t="s">
        <v>3</v>
      </c>
      <c r="AN130" s="18" t="s">
        <v>11</v>
      </c>
      <c r="AO130" s="18" t="s">
        <v>93</v>
      </c>
      <c r="AP130" s="18" t="s">
        <v>57</v>
      </c>
      <c r="AQ130" s="18" t="s">
        <v>57</v>
      </c>
      <c r="AR130" s="18" t="s">
        <v>244</v>
      </c>
      <c r="AS130" s="18" t="s">
        <v>244</v>
      </c>
      <c r="AT130" s="18" t="s">
        <v>244</v>
      </c>
      <c r="AU130" s="18" t="s">
        <v>244</v>
      </c>
      <c r="AV130" s="18" t="s">
        <v>11</v>
      </c>
      <c r="AW130" s="18" t="s">
        <v>49</v>
      </c>
      <c r="AX130" s="18" t="s">
        <v>50</v>
      </c>
      <c r="AY130" s="18" t="s">
        <v>11</v>
      </c>
      <c r="AZ130" s="18">
        <v>0.23</v>
      </c>
    </row>
    <row r="131" spans="1:52" x14ac:dyDescent="0.2">
      <c r="A131" s="18" t="s">
        <v>211</v>
      </c>
      <c r="B131" s="18" t="s">
        <v>93</v>
      </c>
      <c r="C131" s="18" t="s">
        <v>48</v>
      </c>
      <c r="D131" s="18" t="s">
        <v>2</v>
      </c>
      <c r="E131" s="18" t="s">
        <v>5</v>
      </c>
      <c r="F131" s="18" t="s">
        <v>62</v>
      </c>
      <c r="G131" s="18" t="s">
        <v>239</v>
      </c>
      <c r="H131" s="18" t="s">
        <v>3</v>
      </c>
      <c r="I131" s="18" t="s">
        <v>3</v>
      </c>
      <c r="J131" s="18" t="s">
        <v>3</v>
      </c>
      <c r="K131" s="18" t="s">
        <v>3</v>
      </c>
      <c r="L131" s="59">
        <v>8.92</v>
      </c>
      <c r="M131" s="18" t="s">
        <v>3</v>
      </c>
      <c r="N131" s="18">
        <v>1.0999999999999999E-2</v>
      </c>
      <c r="O131" s="18">
        <v>0</v>
      </c>
      <c r="P131" s="18">
        <v>1.0999999999999999E-2</v>
      </c>
      <c r="Q131" s="18">
        <v>0</v>
      </c>
      <c r="R131" s="18" t="s">
        <v>3</v>
      </c>
      <c r="S131" s="25">
        <v>55</v>
      </c>
      <c r="T131" s="18" t="s">
        <v>91</v>
      </c>
      <c r="U131">
        <v>128</v>
      </c>
      <c r="V131" s="19" t="s">
        <v>57</v>
      </c>
      <c r="W131" s="18" t="s">
        <v>11</v>
      </c>
      <c r="X131" s="25">
        <v>8</v>
      </c>
      <c r="Y131" s="18" t="s">
        <v>57</v>
      </c>
      <c r="Z131" s="18" t="s">
        <v>57</v>
      </c>
      <c r="AA131" s="18" t="s">
        <v>52</v>
      </c>
      <c r="AB131" s="18" t="s">
        <v>85</v>
      </c>
      <c r="AC131">
        <v>8.92</v>
      </c>
      <c r="AD131" s="18" t="s">
        <v>11</v>
      </c>
      <c r="AE131" s="18" t="s">
        <v>86</v>
      </c>
      <c r="AF131" t="s">
        <v>57</v>
      </c>
      <c r="AG131" s="18" t="s">
        <v>57</v>
      </c>
      <c r="AH131" s="18" t="s">
        <v>57</v>
      </c>
      <c r="AI131" s="18" t="s">
        <v>11</v>
      </c>
      <c r="AJ131" s="18" t="s">
        <v>18</v>
      </c>
      <c r="AK131" s="18" t="s">
        <v>11</v>
      </c>
      <c r="AL131" s="60">
        <v>124</v>
      </c>
      <c r="AM131" s="18" t="s">
        <v>3</v>
      </c>
      <c r="AN131" s="18" t="s">
        <v>11</v>
      </c>
      <c r="AO131" s="18" t="s">
        <v>93</v>
      </c>
      <c r="AP131" s="18" t="s">
        <v>57</v>
      </c>
      <c r="AQ131" s="18" t="s">
        <v>57</v>
      </c>
      <c r="AR131" s="18" t="s">
        <v>244</v>
      </c>
      <c r="AS131" s="18" t="s">
        <v>244</v>
      </c>
      <c r="AT131" s="18" t="s">
        <v>244</v>
      </c>
      <c r="AU131" s="18" t="s">
        <v>244</v>
      </c>
      <c r="AV131" s="18" t="s">
        <v>11</v>
      </c>
      <c r="AW131" s="18" t="s">
        <v>49</v>
      </c>
      <c r="AX131" s="18" t="s">
        <v>50</v>
      </c>
      <c r="AY131" s="18" t="s">
        <v>11</v>
      </c>
      <c r="AZ131" s="18">
        <v>0.23</v>
      </c>
    </row>
    <row r="132" spans="1:52" x14ac:dyDescent="0.2">
      <c r="A132" s="18" t="s">
        <v>212</v>
      </c>
      <c r="B132" s="18" t="s">
        <v>93</v>
      </c>
      <c r="C132" s="18" t="s">
        <v>48</v>
      </c>
      <c r="D132" s="18" t="s">
        <v>2</v>
      </c>
      <c r="E132" s="18" t="s">
        <v>5</v>
      </c>
      <c r="F132" s="18" t="s">
        <v>62</v>
      </c>
      <c r="G132" s="18" t="s">
        <v>239</v>
      </c>
      <c r="H132" s="18" t="s">
        <v>3</v>
      </c>
      <c r="I132" s="18" t="s">
        <v>3</v>
      </c>
      <c r="J132" s="18" t="s">
        <v>3</v>
      </c>
      <c r="K132" s="18" t="s">
        <v>3</v>
      </c>
      <c r="L132" s="59">
        <v>9.8800000000000008</v>
      </c>
      <c r="M132" s="18" t="s">
        <v>3</v>
      </c>
      <c r="N132" s="18">
        <v>0.02</v>
      </c>
      <c r="O132" s="18">
        <v>0</v>
      </c>
      <c r="P132" s="18">
        <v>0.02</v>
      </c>
      <c r="Q132" s="18">
        <v>0</v>
      </c>
      <c r="R132" s="18" t="s">
        <v>3</v>
      </c>
      <c r="S132" s="25">
        <v>55</v>
      </c>
      <c r="T132" s="18" t="s">
        <v>91</v>
      </c>
      <c r="U132">
        <v>122</v>
      </c>
      <c r="V132" s="19" t="s">
        <v>57</v>
      </c>
      <c r="W132" s="18" t="s">
        <v>11</v>
      </c>
      <c r="X132" s="25">
        <v>8</v>
      </c>
      <c r="Y132" s="18" t="s">
        <v>57</v>
      </c>
      <c r="Z132" s="18" t="s">
        <v>57</v>
      </c>
      <c r="AA132" s="18" t="s">
        <v>52</v>
      </c>
      <c r="AB132" s="18" t="s">
        <v>85</v>
      </c>
      <c r="AC132">
        <v>9.8800000000000008</v>
      </c>
      <c r="AD132" s="18" t="s">
        <v>11</v>
      </c>
      <c r="AE132" s="18" t="s">
        <v>86</v>
      </c>
      <c r="AF132" t="s">
        <v>57</v>
      </c>
      <c r="AG132" s="18" t="s">
        <v>57</v>
      </c>
      <c r="AH132" s="18" t="s">
        <v>57</v>
      </c>
      <c r="AI132" s="18" t="s">
        <v>11</v>
      </c>
      <c r="AJ132" s="18" t="s">
        <v>18</v>
      </c>
      <c r="AK132" s="18" t="s">
        <v>11</v>
      </c>
      <c r="AL132" s="60">
        <v>104</v>
      </c>
      <c r="AM132" s="18" t="s">
        <v>3</v>
      </c>
      <c r="AN132" s="18" t="s">
        <v>11</v>
      </c>
      <c r="AO132" s="18" t="s">
        <v>93</v>
      </c>
      <c r="AP132" s="18" t="s">
        <v>57</v>
      </c>
      <c r="AQ132" s="18" t="s">
        <v>57</v>
      </c>
      <c r="AR132" s="18" t="s">
        <v>244</v>
      </c>
      <c r="AS132" s="18" t="s">
        <v>244</v>
      </c>
      <c r="AT132" s="18" t="s">
        <v>244</v>
      </c>
      <c r="AU132" s="18" t="s">
        <v>244</v>
      </c>
      <c r="AV132" s="18" t="s">
        <v>11</v>
      </c>
      <c r="AW132" s="18" t="s">
        <v>49</v>
      </c>
      <c r="AX132" s="18" t="s">
        <v>50</v>
      </c>
      <c r="AY132" s="18" t="s">
        <v>11</v>
      </c>
      <c r="AZ132" s="18">
        <v>0.23</v>
      </c>
    </row>
    <row r="133" spans="1:52" x14ac:dyDescent="0.2">
      <c r="A133" s="18" t="s">
        <v>213</v>
      </c>
      <c r="B133" s="18" t="s">
        <v>93</v>
      </c>
      <c r="C133" s="18" t="s">
        <v>48</v>
      </c>
      <c r="D133" s="18" t="s">
        <v>2</v>
      </c>
      <c r="E133" s="18" t="s">
        <v>5</v>
      </c>
      <c r="F133" s="18" t="s">
        <v>62</v>
      </c>
      <c r="G133" s="18" t="s">
        <v>239</v>
      </c>
      <c r="H133" s="18" t="s">
        <v>3</v>
      </c>
      <c r="I133" s="18" t="s">
        <v>3</v>
      </c>
      <c r="J133" s="18" t="s">
        <v>3</v>
      </c>
      <c r="K133" s="18" t="s">
        <v>3</v>
      </c>
      <c r="L133" s="59">
        <v>12.1</v>
      </c>
      <c r="M133" s="18" t="s">
        <v>3</v>
      </c>
      <c r="N133" s="18">
        <v>0.02</v>
      </c>
      <c r="O133" s="18">
        <v>0</v>
      </c>
      <c r="P133" s="18">
        <v>0.02</v>
      </c>
      <c r="Q133" s="18">
        <v>0</v>
      </c>
      <c r="R133" s="18" t="s">
        <v>3</v>
      </c>
      <c r="S133" s="25">
        <v>55</v>
      </c>
      <c r="T133" s="18" t="s">
        <v>91</v>
      </c>
      <c r="U133">
        <v>119</v>
      </c>
      <c r="V133" s="19" t="s">
        <v>57</v>
      </c>
      <c r="W133" s="18" t="s">
        <v>11</v>
      </c>
      <c r="X133" s="25">
        <v>8</v>
      </c>
      <c r="Y133" s="18" t="s">
        <v>57</v>
      </c>
      <c r="Z133" s="18" t="s">
        <v>57</v>
      </c>
      <c r="AA133" s="18" t="s">
        <v>52</v>
      </c>
      <c r="AB133" s="18" t="s">
        <v>85</v>
      </c>
      <c r="AC133">
        <v>12.1</v>
      </c>
      <c r="AD133" s="18" t="s">
        <v>11</v>
      </c>
      <c r="AE133" s="18" t="s">
        <v>86</v>
      </c>
      <c r="AF133" t="s">
        <v>57</v>
      </c>
      <c r="AG133" s="18" t="s">
        <v>57</v>
      </c>
      <c r="AH133" s="18" t="s">
        <v>57</v>
      </c>
      <c r="AI133" s="18" t="s">
        <v>11</v>
      </c>
      <c r="AJ133" s="18" t="s">
        <v>18</v>
      </c>
      <c r="AK133" s="18" t="s">
        <v>11</v>
      </c>
      <c r="AL133" s="60">
        <v>104</v>
      </c>
      <c r="AM133" s="18" t="s">
        <v>3</v>
      </c>
      <c r="AN133" s="18" t="s">
        <v>11</v>
      </c>
      <c r="AO133" s="18" t="s">
        <v>93</v>
      </c>
      <c r="AP133" s="18" t="s">
        <v>57</v>
      </c>
      <c r="AQ133" s="18" t="s">
        <v>57</v>
      </c>
      <c r="AR133" s="18" t="s">
        <v>244</v>
      </c>
      <c r="AS133" s="18" t="s">
        <v>244</v>
      </c>
      <c r="AT133" s="18" t="s">
        <v>244</v>
      </c>
      <c r="AU133" s="18" t="s">
        <v>244</v>
      </c>
      <c r="AV133" s="18" t="s">
        <v>11</v>
      </c>
      <c r="AW133" s="18" t="s">
        <v>49</v>
      </c>
      <c r="AX133" s="18" t="s">
        <v>50</v>
      </c>
      <c r="AY133" s="18" t="s">
        <v>11</v>
      </c>
      <c r="AZ133" s="18">
        <v>0.23</v>
      </c>
    </row>
    <row r="134" spans="1:52" x14ac:dyDescent="0.2">
      <c r="A134" s="18" t="s">
        <v>214</v>
      </c>
      <c r="B134" s="18" t="s">
        <v>93</v>
      </c>
      <c r="C134" s="18" t="s">
        <v>48</v>
      </c>
      <c r="D134" s="18" t="s">
        <v>2</v>
      </c>
      <c r="E134" s="18" t="s">
        <v>5</v>
      </c>
      <c r="F134" s="18" t="s">
        <v>62</v>
      </c>
      <c r="G134" s="18" t="s">
        <v>239</v>
      </c>
      <c r="H134" s="18" t="s">
        <v>3</v>
      </c>
      <c r="I134" s="18" t="s">
        <v>3</v>
      </c>
      <c r="J134" s="18" t="s">
        <v>3</v>
      </c>
      <c r="K134" s="18" t="s">
        <v>3</v>
      </c>
      <c r="L134" s="59">
        <v>9.98</v>
      </c>
      <c r="M134" s="18" t="s">
        <v>3</v>
      </c>
      <c r="N134" s="18">
        <v>0.02</v>
      </c>
      <c r="O134" s="18">
        <v>0</v>
      </c>
      <c r="P134" s="18">
        <v>0.02</v>
      </c>
      <c r="Q134" s="18">
        <v>0</v>
      </c>
      <c r="R134" s="18" t="s">
        <v>3</v>
      </c>
      <c r="S134" s="25">
        <v>55</v>
      </c>
      <c r="T134" s="18" t="s">
        <v>91</v>
      </c>
      <c r="U134">
        <v>137</v>
      </c>
      <c r="V134" s="19" t="s">
        <v>57</v>
      </c>
      <c r="W134" s="18" t="s">
        <v>11</v>
      </c>
      <c r="X134" s="25">
        <v>8</v>
      </c>
      <c r="Y134" s="18" t="s">
        <v>57</v>
      </c>
      <c r="Z134" s="18" t="s">
        <v>57</v>
      </c>
      <c r="AA134" s="18" t="s">
        <v>52</v>
      </c>
      <c r="AB134" s="18" t="s">
        <v>85</v>
      </c>
      <c r="AC134">
        <v>9.98</v>
      </c>
      <c r="AD134" s="18" t="s">
        <v>11</v>
      </c>
      <c r="AE134" s="18" t="s">
        <v>86</v>
      </c>
      <c r="AF134" t="s">
        <v>57</v>
      </c>
      <c r="AG134" s="18" t="s">
        <v>57</v>
      </c>
      <c r="AH134" s="18" t="s">
        <v>57</v>
      </c>
      <c r="AI134" s="18" t="s">
        <v>11</v>
      </c>
      <c r="AJ134" s="18" t="s">
        <v>18</v>
      </c>
      <c r="AK134" s="18" t="s">
        <v>11</v>
      </c>
      <c r="AL134" s="60">
        <v>104</v>
      </c>
      <c r="AM134" s="18" t="s">
        <v>3</v>
      </c>
      <c r="AN134" s="18" t="s">
        <v>11</v>
      </c>
      <c r="AO134" s="18" t="s">
        <v>93</v>
      </c>
      <c r="AP134" s="18" t="s">
        <v>57</v>
      </c>
      <c r="AQ134" s="18" t="s">
        <v>57</v>
      </c>
      <c r="AR134" s="18" t="s">
        <v>244</v>
      </c>
      <c r="AS134" s="18" t="s">
        <v>244</v>
      </c>
      <c r="AT134" s="18" t="s">
        <v>244</v>
      </c>
      <c r="AU134" s="18" t="s">
        <v>244</v>
      </c>
      <c r="AV134" s="18" t="s">
        <v>11</v>
      </c>
      <c r="AW134" s="18" t="s">
        <v>49</v>
      </c>
      <c r="AX134" s="18" t="s">
        <v>50</v>
      </c>
      <c r="AY134" s="18" t="s">
        <v>11</v>
      </c>
      <c r="AZ134" s="18">
        <v>0.23</v>
      </c>
    </row>
    <row r="135" spans="1:52" x14ac:dyDescent="0.2">
      <c r="A135" s="18" t="s">
        <v>215</v>
      </c>
      <c r="B135" s="18" t="s">
        <v>93</v>
      </c>
      <c r="C135" s="18" t="s">
        <v>48</v>
      </c>
      <c r="D135" s="18" t="s">
        <v>2</v>
      </c>
      <c r="E135" s="18" t="s">
        <v>5</v>
      </c>
      <c r="F135" s="18" t="s">
        <v>62</v>
      </c>
      <c r="G135" s="18" t="s">
        <v>239</v>
      </c>
      <c r="H135" s="18" t="s">
        <v>3</v>
      </c>
      <c r="I135" s="18" t="s">
        <v>3</v>
      </c>
      <c r="J135" s="18" t="s">
        <v>3</v>
      </c>
      <c r="K135" s="18" t="s">
        <v>3</v>
      </c>
      <c r="L135" s="59">
        <v>10.6</v>
      </c>
      <c r="M135" s="18" t="s">
        <v>3</v>
      </c>
      <c r="N135" s="18">
        <v>0.02</v>
      </c>
      <c r="O135" s="18">
        <v>0</v>
      </c>
      <c r="P135" s="18">
        <v>0.02</v>
      </c>
      <c r="Q135" s="18">
        <v>0</v>
      </c>
      <c r="R135" s="18" t="s">
        <v>3</v>
      </c>
      <c r="S135" s="25">
        <v>55</v>
      </c>
      <c r="T135" s="18" t="s">
        <v>91</v>
      </c>
      <c r="U135">
        <v>139</v>
      </c>
      <c r="V135" s="19" t="s">
        <v>57</v>
      </c>
      <c r="W135" s="18" t="s">
        <v>11</v>
      </c>
      <c r="X135" s="25">
        <v>8</v>
      </c>
      <c r="Y135" s="18" t="s">
        <v>57</v>
      </c>
      <c r="Z135" s="18" t="s">
        <v>57</v>
      </c>
      <c r="AA135" s="18" t="s">
        <v>52</v>
      </c>
      <c r="AB135" s="18" t="s">
        <v>85</v>
      </c>
      <c r="AC135">
        <v>10.6</v>
      </c>
      <c r="AD135" s="18" t="s">
        <v>11</v>
      </c>
      <c r="AE135" s="18" t="s">
        <v>86</v>
      </c>
      <c r="AF135" t="s">
        <v>57</v>
      </c>
      <c r="AG135" s="18" t="s">
        <v>57</v>
      </c>
      <c r="AH135" s="18" t="s">
        <v>57</v>
      </c>
      <c r="AI135" s="18" t="s">
        <v>11</v>
      </c>
      <c r="AJ135" s="18" t="s">
        <v>18</v>
      </c>
      <c r="AK135" s="18" t="s">
        <v>11</v>
      </c>
      <c r="AL135" s="60">
        <v>104</v>
      </c>
      <c r="AM135" s="18" t="s">
        <v>3</v>
      </c>
      <c r="AN135" s="18" t="s">
        <v>11</v>
      </c>
      <c r="AO135" s="18" t="s">
        <v>93</v>
      </c>
      <c r="AP135" s="18" t="s">
        <v>57</v>
      </c>
      <c r="AQ135" s="18" t="s">
        <v>57</v>
      </c>
      <c r="AR135" s="18" t="s">
        <v>244</v>
      </c>
      <c r="AS135" s="18" t="s">
        <v>244</v>
      </c>
      <c r="AT135" s="18" t="s">
        <v>244</v>
      </c>
      <c r="AU135" s="18" t="s">
        <v>244</v>
      </c>
      <c r="AV135" s="18" t="s">
        <v>11</v>
      </c>
      <c r="AW135" s="18" t="s">
        <v>49</v>
      </c>
      <c r="AX135" s="18" t="s">
        <v>50</v>
      </c>
      <c r="AY135" s="18" t="s">
        <v>11</v>
      </c>
      <c r="AZ135" s="18">
        <v>0.23</v>
      </c>
    </row>
    <row r="136" spans="1:52" x14ac:dyDescent="0.2">
      <c r="A136" s="18" t="s">
        <v>216</v>
      </c>
      <c r="B136" s="18" t="s">
        <v>93</v>
      </c>
      <c r="C136" s="18" t="s">
        <v>48</v>
      </c>
      <c r="D136" s="18" t="s">
        <v>2</v>
      </c>
      <c r="E136" s="18" t="s">
        <v>5</v>
      </c>
      <c r="F136" s="18" t="s">
        <v>62</v>
      </c>
      <c r="G136" s="18" t="s">
        <v>239</v>
      </c>
      <c r="H136" s="18" t="s">
        <v>3</v>
      </c>
      <c r="I136" s="18" t="s">
        <v>3</v>
      </c>
      <c r="J136" s="18" t="s">
        <v>3</v>
      </c>
      <c r="K136" s="18" t="s">
        <v>3</v>
      </c>
      <c r="L136" s="59">
        <v>11.6</v>
      </c>
      <c r="M136" s="18" t="s">
        <v>3</v>
      </c>
      <c r="N136" s="18">
        <v>0.02</v>
      </c>
      <c r="O136" s="18">
        <v>0</v>
      </c>
      <c r="P136" s="18">
        <v>0.02</v>
      </c>
      <c r="Q136" s="18">
        <v>0</v>
      </c>
      <c r="R136" s="18" t="s">
        <v>3</v>
      </c>
      <c r="S136" s="25">
        <v>55</v>
      </c>
      <c r="T136" s="18" t="s">
        <v>91</v>
      </c>
      <c r="U136">
        <v>140</v>
      </c>
      <c r="V136" s="19" t="s">
        <v>57</v>
      </c>
      <c r="W136" s="18" t="s">
        <v>11</v>
      </c>
      <c r="X136" s="25">
        <v>8</v>
      </c>
      <c r="Y136" s="18" t="s">
        <v>57</v>
      </c>
      <c r="Z136" s="18" t="s">
        <v>57</v>
      </c>
      <c r="AA136" s="18" t="s">
        <v>52</v>
      </c>
      <c r="AB136" s="18" t="s">
        <v>85</v>
      </c>
      <c r="AC136">
        <v>11.6</v>
      </c>
      <c r="AD136" s="18" t="s">
        <v>11</v>
      </c>
      <c r="AE136" s="18" t="s">
        <v>86</v>
      </c>
      <c r="AF136" t="s">
        <v>57</v>
      </c>
      <c r="AG136" s="18" t="s">
        <v>57</v>
      </c>
      <c r="AH136" s="18" t="s">
        <v>57</v>
      </c>
      <c r="AI136" s="18" t="s">
        <v>11</v>
      </c>
      <c r="AJ136" s="18" t="s">
        <v>18</v>
      </c>
      <c r="AK136" s="18" t="s">
        <v>11</v>
      </c>
      <c r="AL136" s="60">
        <v>104</v>
      </c>
      <c r="AM136" s="18" t="s">
        <v>3</v>
      </c>
      <c r="AN136" s="18" t="s">
        <v>11</v>
      </c>
      <c r="AO136" s="18" t="s">
        <v>93</v>
      </c>
      <c r="AP136" s="18" t="s">
        <v>57</v>
      </c>
      <c r="AQ136" s="18" t="s">
        <v>57</v>
      </c>
      <c r="AR136" s="18" t="s">
        <v>244</v>
      </c>
      <c r="AS136" s="18" t="s">
        <v>244</v>
      </c>
      <c r="AT136" s="18" t="s">
        <v>244</v>
      </c>
      <c r="AU136" s="18" t="s">
        <v>244</v>
      </c>
      <c r="AV136" s="18" t="s">
        <v>11</v>
      </c>
      <c r="AW136" s="18" t="s">
        <v>49</v>
      </c>
      <c r="AX136" s="18" t="s">
        <v>50</v>
      </c>
      <c r="AY136" s="18" t="s">
        <v>11</v>
      </c>
      <c r="AZ136" s="18">
        <v>0.23</v>
      </c>
    </row>
    <row r="137" spans="1:52" x14ac:dyDescent="0.2">
      <c r="AL137" s="25"/>
    </row>
  </sheetData>
  <dataValidations count="1">
    <dataValidation type="list" allowBlank="1" showInputMessage="1" showErrorMessage="1" sqref="A3" xr:uid="{00000000-0002-0000-0100-000000000000}">
      <formula1>$A$57:$A$91</formula1>
    </dataValidation>
  </dataValidations>
  <pageMargins left="0.7" right="0.7" top="0.75" bottom="0.75" header="0.3" footer="0.3"/>
  <pageSetup paperSize="9" orientation="portrait" r:id="rId1"/>
  <ignoredErrors>
    <ignoredError sqref="AL107 AL109 AL111 AL113 AL1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Nederlands</vt:lpstr>
      <vt:lpstr>Blad2</vt:lpstr>
      <vt:lpstr>Blad2!Print_Area</vt:lpstr>
      <vt:lpstr>Nederlands!Print_Area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Berckx Joost (TT/SBE-PRM)</cp:lastModifiedBy>
  <cp:lastPrinted>2021-03-09T08:53:59Z</cp:lastPrinted>
  <dcterms:created xsi:type="dcterms:W3CDTF">2018-04-13T09:50:30Z</dcterms:created>
  <dcterms:modified xsi:type="dcterms:W3CDTF">2022-09-28T13:33:47Z</dcterms:modified>
</cp:coreProperties>
</file>