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PRM\Department\_01 Secretariaat PRM\_16 Standardisation\_02 EPB-PEB\Energy certificates 2021\Buderus\Oil boilers\Flanders\"/>
    </mc:Choice>
  </mc:AlternateContent>
  <workbookProtection workbookPassword="95D2" lockStructure="1"/>
  <bookViews>
    <workbookView xWindow="-120" yWindow="-120" windowWidth="29040" windowHeight="15840"/>
  </bookViews>
  <sheets>
    <sheet name="Nederlands" sheetId="1" r:id="rId1"/>
    <sheet name="Blad2" sheetId="2" state="hidden" r:id="rId2"/>
  </sheets>
  <definedNames>
    <definedName name="_xlnm._FilterDatabase" localSheetId="1" hidden="1">Blad2!$A$4:$AF$5</definedName>
    <definedName name="_xlnm.Print_Area" localSheetId="0">Nederlands!$A$1:$Q$53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6" i="2"/>
  <c r="K52" i="1" l="1"/>
  <c r="K51" i="1"/>
  <c r="K49" i="1"/>
  <c r="K47" i="1"/>
  <c r="K46" i="1"/>
  <c r="K45" i="1"/>
  <c r="K42" i="1"/>
  <c r="K40" i="1"/>
  <c r="K39" i="1"/>
  <c r="K38" i="1"/>
  <c r="K37" i="1"/>
  <c r="K36" i="1"/>
  <c r="J34" i="1"/>
  <c r="K30" i="1"/>
  <c r="K29" i="1"/>
  <c r="K28" i="1"/>
  <c r="K17" i="1"/>
  <c r="K16" i="1"/>
  <c r="K15" i="1"/>
  <c r="K14" i="1"/>
  <c r="K13" i="1"/>
  <c r="K11" i="1"/>
  <c r="B2" i="2"/>
  <c r="C2" i="2" s="1"/>
  <c r="D2" i="2" s="1"/>
  <c r="E2" i="2" s="1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Q2" i="2" s="1"/>
  <c r="R2" i="2" s="1"/>
  <c r="S2" i="2" s="1"/>
  <c r="T2" i="2" s="1"/>
  <c r="U2" i="2" s="1"/>
  <c r="V2" i="2" s="1"/>
  <c r="W2" i="2" s="1"/>
  <c r="X2" i="2" s="1"/>
  <c r="Y2" i="2" s="1"/>
  <c r="Z2" i="2" s="1"/>
  <c r="AA2" i="2" s="1"/>
  <c r="AB2" i="2" s="1"/>
  <c r="K19" i="1" l="1"/>
  <c r="K21" i="1"/>
  <c r="K25" i="1"/>
  <c r="K26" i="1"/>
  <c r="L30" i="1" l="1"/>
  <c r="M29" i="1"/>
  <c r="K27" i="1"/>
  <c r="L26" i="1"/>
  <c r="K41" i="1" l="1"/>
  <c r="L36" i="1"/>
  <c r="R12" i="1" l="1"/>
</calcChain>
</file>

<file path=xl/sharedStrings.xml><?xml version="1.0" encoding="utf-8"?>
<sst xmlns="http://schemas.openxmlformats.org/spreadsheetml/2006/main" count="427" uniqueCount="94">
  <si>
    <t>Merk:</t>
  </si>
  <si>
    <t>Neen</t>
  </si>
  <si>
    <t>Waarde bij ontstentenis voor het rendement:</t>
  </si>
  <si>
    <t>Ja</t>
  </si>
  <si>
    <t>Soort toestel:</t>
  </si>
  <si>
    <t>Configuratie van het opslagvat of de warmtewisselaar:</t>
  </si>
  <si>
    <t>Merk</t>
  </si>
  <si>
    <t>Product ID</t>
  </si>
  <si>
    <t>Waarde bij ontstentenis van het rendement</t>
  </si>
  <si>
    <t>Soort toestel</t>
  </si>
  <si>
    <t>Configuratie van het opslagvat of de warmtewisselaar</t>
  </si>
  <si>
    <t>Met warmteopslag</t>
  </si>
  <si>
    <t>Verwarmingstoestel met apart opslagvat of met externe warmtewisselaar</t>
  </si>
  <si>
    <t>Naam:</t>
  </si>
  <si>
    <t>Selecteer hier uw verwarmingsketel</t>
  </si>
  <si>
    <t>Product-ID:</t>
  </si>
  <si>
    <t>Energiedrager:</t>
  </si>
  <si>
    <t>Energiedrager</t>
  </si>
  <si>
    <t>Condenserende waterketel</t>
  </si>
  <si>
    <t>Toestel is voor 26/9/2015 op de markt gebracht:</t>
  </si>
  <si>
    <t>De opwekker gebruikt brandstoffen voornamelijk uit biomassa</t>
  </si>
  <si>
    <t>De opwekker gebruikt brandstoffen voornamelijk uit biomassa:</t>
  </si>
  <si>
    <t>Toestel is voor 26/09/2015 op de markt gebracht</t>
  </si>
  <si>
    <r>
      <t xml:space="preserve">Nominaal vermogen </t>
    </r>
    <r>
      <rPr>
        <b/>
        <u/>
        <sz val="11"/>
        <color theme="1"/>
        <rFont val="Calibri"/>
        <family val="2"/>
      </rPr>
      <t>&gt;</t>
    </r>
    <r>
      <rPr>
        <b/>
        <u/>
        <sz val="11"/>
        <color theme="1"/>
        <rFont val="Calibri"/>
        <family val="2"/>
        <scheme val="minor"/>
      </rPr>
      <t xml:space="preserve"> 400 kW</t>
    </r>
  </si>
  <si>
    <t>Het toestel staat buiten het beschermd volume:</t>
  </si>
  <si>
    <t>De ketel wordt op temperatuur gehouden:</t>
  </si>
  <si>
    <t>Rendement bij 30% deellast (t.o.v. BVW):</t>
  </si>
  <si>
    <t>Ketelinlaattemperatuur bij 30% deellast:</t>
  </si>
  <si>
    <t>Het toestel staat buiten het beschermd volume</t>
  </si>
  <si>
    <t>De ketel wordt op temperatuur gehouden</t>
  </si>
  <si>
    <t>Rendement bij 30% deellast (t.o.v. BVW) in %</t>
  </si>
  <si>
    <t>Ketel inlaattemperatuur bij 30 % deellast</t>
  </si>
  <si>
    <t>Gaskleppen en/of ventilatoren aanwezig:</t>
  </si>
  <si>
    <t>Gaskleppen en/of ventilatoren aanwezig</t>
  </si>
  <si>
    <t>Vermogen (nominaal of thermisch):</t>
  </si>
  <si>
    <t>VERWARMING</t>
  </si>
  <si>
    <t>SANITAIR WARM WATER</t>
  </si>
  <si>
    <t>De technische specificaties in dit stavingscertificaat kunnen worden gebruikt voor de ingave van opwekkingstoestellen voor verwarming en sanitair warm water in de EPB-software. Indien nodig, kunnen de officiële testresultaten, die dit certificaat staven, bekomen worden (test uitgevoerd volgens de norm EN 14825).</t>
  </si>
  <si>
    <t>OPWEKKER</t>
  </si>
  <si>
    <t>Subtype toestel:</t>
  </si>
  <si>
    <t>Subtype Toestel</t>
  </si>
  <si>
    <t>Geïnstalleerd vermogen</t>
  </si>
  <si>
    <t>Type pomp(regeling)</t>
  </si>
  <si>
    <t>Natlopende circulatiepomp met pompregeling</t>
  </si>
  <si>
    <t>EEI gekend</t>
  </si>
  <si>
    <t>EEI</t>
  </si>
  <si>
    <t>In te vullen door de verslaggever</t>
  </si>
  <si>
    <t>Met warmteopslag:</t>
  </si>
  <si>
    <t>Buderus</t>
  </si>
  <si>
    <t>Verbrandingstoestel</t>
  </si>
  <si>
    <t>Vermogen (nominaal of thermisch) in kW</t>
  </si>
  <si>
    <t>Configuratie van het opslagvat</t>
  </si>
  <si>
    <t>Configuratie van het opslagvat:</t>
  </si>
  <si>
    <t>Eén uniek opslagvat voor 2 opwekkers</t>
  </si>
  <si>
    <t>CIRCULATIEPOMPEN</t>
  </si>
  <si>
    <t>Type pomp(regeling):</t>
  </si>
  <si>
    <t>EEI gekend:</t>
  </si>
  <si>
    <t>EEI:</t>
  </si>
  <si>
    <t>Directe invoer van het geïnstalleerd vermogen:</t>
  </si>
  <si>
    <t>Geïnstalleerd vermogen:</t>
  </si>
  <si>
    <t>Nominaal vermogen &gt; 400 kW:</t>
  </si>
  <si>
    <t>Dit stavingscertificaat is geldig vanaf 01/01/2021.</t>
  </si>
  <si>
    <t>Vermogen (nominaal of thermisch)</t>
  </si>
  <si>
    <t>Opslagcapaciteit</t>
  </si>
  <si>
    <t>Directe verwarming</t>
  </si>
  <si>
    <t>Dikte van de isolatie van het opslagvat kleinder dan 20 mm</t>
  </si>
  <si>
    <t>Zie productspecificaties v/d tank</t>
  </si>
  <si>
    <t>Naam</t>
  </si>
  <si>
    <t>pomp 1</t>
  </si>
  <si>
    <t>Directe invoer van het geïnstalleerde vermogen</t>
  </si>
  <si>
    <t>Zie productspecificaties v/d externe pomp</t>
  </si>
  <si>
    <t>ja</t>
  </si>
  <si>
    <t>Gasolie</t>
  </si>
  <si>
    <t>Toepassing van de Ecodesign-richtlijn</t>
  </si>
  <si>
    <t>Toepassing van de richtlijn Ecodesign verwarming</t>
  </si>
  <si>
    <t>Toepassing van de richtlijn Ecodesign SWW</t>
  </si>
  <si>
    <t>Opslagcapaciteit:</t>
  </si>
  <si>
    <t>Directe verwarming:</t>
  </si>
  <si>
    <t>Dikte van de isolatie van het opslagvat kleiner dan 20 mm:</t>
  </si>
  <si>
    <t>Logano plus KB195i-15 BM</t>
  </si>
  <si>
    <t>Logano plus KB195i-19 BZ</t>
  </si>
  <si>
    <t>Logano plus KB195i-25 BZ</t>
  </si>
  <si>
    <t>Logano plus KB195iT-19 BZ</t>
  </si>
  <si>
    <t>Logano plus KB195iT-25 BZ</t>
  </si>
  <si>
    <t>Logano plus SB105-19</t>
  </si>
  <si>
    <t>Logano plus SB105-27</t>
  </si>
  <si>
    <t>Logano plus GB125-18</t>
  </si>
  <si>
    <t>Logano plus GB125-22</t>
  </si>
  <si>
    <t>Logano plus GB125-30</t>
  </si>
  <si>
    <t>Logano plus GB125-35</t>
  </si>
  <si>
    <t>Logano plus GB125-49</t>
  </si>
  <si>
    <t>Logano plus GB125-60</t>
  </si>
  <si>
    <t>Logano plus GB105-25</t>
  </si>
  <si>
    <t>Logano plus GB105-32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</si>
</sst>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6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HelveticaNeueLT Pro 45 Lt"/>
      <family val="2"/>
    </font>
    <font>
      <b/>
      <sz val="9"/>
      <color theme="1"/>
      <name val="HelveticaNeueLT Pro 45 Lt"/>
      <family val="2"/>
    </font>
    <font>
      <sz val="10"/>
      <color theme="1"/>
      <name val="HelveticaNeueLT Pro 45 Lt"/>
      <family val="2"/>
    </font>
    <font>
      <b/>
      <sz val="10"/>
      <color theme="1"/>
      <name val="HelveticaNeueLT Pro 45 Lt"/>
      <family val="2"/>
    </font>
    <font>
      <b/>
      <i/>
      <sz val="10"/>
      <color theme="1"/>
      <name val="HelveticaNeueLT Pro 45 Lt"/>
      <family val="2"/>
    </font>
    <font>
      <sz val="7.5"/>
      <color theme="1"/>
      <name val="HelveticaNeueLT Pro 45 Lt"/>
      <family val="2"/>
    </font>
    <font>
      <i/>
      <sz val="9"/>
      <color theme="1"/>
      <name val="HelveticaNeueLT Pro 45 Lt"/>
      <family val="2"/>
    </font>
    <font>
      <i/>
      <sz val="9"/>
      <color theme="1"/>
      <name val="HelveticaNeueLT Pro 45 Lt"/>
    </font>
    <font>
      <sz val="9"/>
      <color theme="1"/>
      <name val="HelveticaNeueLT Pro 45 L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Fill="1" applyAlignment="1">
      <alignment horizontal="center"/>
    </xf>
    <xf numFmtId="0" fontId="0" fillId="0" borderId="0" xfId="0" applyFill="1"/>
    <xf numFmtId="0" fontId="3" fillId="0" borderId="0" xfId="0" applyFont="1" applyFill="1"/>
    <xf numFmtId="0" fontId="0" fillId="0" borderId="0" xfId="0" applyFill="1" applyAlignment="1">
      <alignment horizontal="center"/>
    </xf>
    <xf numFmtId="0" fontId="3" fillId="0" borderId="0" xfId="0" applyFont="1" applyFill="1" applyAlignment="1"/>
    <xf numFmtId="0" fontId="2" fillId="0" borderId="0" xfId="0" applyFont="1" applyFill="1"/>
    <xf numFmtId="0" fontId="0" fillId="0" borderId="0" xfId="0" applyNumberFormat="1" applyFill="1"/>
    <xf numFmtId="0" fontId="2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/>
    </xf>
    <xf numFmtId="10" fontId="0" fillId="0" borderId="0" xfId="0" applyNumberFormat="1" applyFill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164" fontId="1" fillId="2" borderId="0" xfId="0" applyNumberFormat="1" applyFont="1" applyFill="1" applyAlignment="1" applyProtection="1">
      <alignment horizontal="left" vertical="top"/>
      <protection hidden="1"/>
    </xf>
    <xf numFmtId="0" fontId="6" fillId="2" borderId="0" xfId="0" applyFont="1" applyFill="1" applyAlignment="1" applyProtection="1">
      <alignment horizontal="left" vertical="top" wrapText="1"/>
      <protection hidden="1"/>
    </xf>
    <xf numFmtId="0" fontId="0" fillId="0" borderId="0" xfId="0" applyFont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0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49" fontId="0" fillId="0" borderId="0" xfId="0" applyNumberFormat="1" applyFill="1"/>
    <xf numFmtId="49" fontId="3" fillId="0" borderId="0" xfId="0" applyNumberFormat="1" applyFont="1" applyFill="1" applyAlignment="1">
      <alignment horizontal="center"/>
    </xf>
    <xf numFmtId="49" fontId="5" fillId="0" borderId="0" xfId="0" applyNumberFormat="1" applyFont="1" applyAlignment="1">
      <alignment horizontal="center"/>
    </xf>
    <xf numFmtId="0" fontId="1" fillId="2" borderId="0" xfId="0" applyFont="1" applyFill="1" applyAlignment="1" applyProtection="1">
      <alignment horizontal="left" vertical="top"/>
      <protection hidden="1"/>
    </xf>
    <xf numFmtId="0" fontId="0" fillId="2" borderId="0" xfId="0" applyFont="1" applyFill="1" applyAlignment="1" applyProtection="1">
      <alignment horizontal="left" vertical="top"/>
      <protection hidden="1"/>
    </xf>
    <xf numFmtId="0" fontId="9" fillId="2" borderId="0" xfId="0" applyFont="1" applyFill="1" applyAlignment="1" applyProtection="1">
      <alignment horizontal="left" vertical="top"/>
      <protection hidden="1"/>
    </xf>
    <xf numFmtId="0" fontId="10" fillId="2" borderId="0" xfId="0" applyFont="1" applyFill="1" applyAlignment="1" applyProtection="1">
      <alignment horizontal="left" vertical="top"/>
      <protection hidden="1"/>
    </xf>
    <xf numFmtId="0" fontId="9" fillId="2" borderId="0" xfId="0" applyFont="1" applyFill="1" applyAlignment="1" applyProtection="1">
      <alignment horizontal="left" vertical="top" wrapText="1"/>
      <protection hidden="1"/>
    </xf>
    <xf numFmtId="0" fontId="10" fillId="2" borderId="0" xfId="0" applyFont="1" applyFill="1" applyAlignment="1" applyProtection="1">
      <alignment horizontal="left" vertical="top" wrapText="1"/>
      <protection hidden="1"/>
    </xf>
    <xf numFmtId="164" fontId="10" fillId="2" borderId="0" xfId="0" applyNumberFormat="1" applyFont="1" applyFill="1" applyAlignment="1" applyProtection="1">
      <alignment vertical="top"/>
      <protection hidden="1"/>
    </xf>
    <xf numFmtId="0" fontId="12" fillId="2" borderId="0" xfId="0" applyFont="1" applyFill="1" applyAlignment="1" applyProtection="1">
      <alignment horizontal="left" vertical="top" wrapText="1"/>
      <protection hidden="1"/>
    </xf>
    <xf numFmtId="164" fontId="10" fillId="2" borderId="0" xfId="0" applyNumberFormat="1" applyFont="1" applyFill="1" applyAlignment="1" applyProtection="1">
      <alignment horizontal="left" vertical="top"/>
      <protection hidden="1"/>
    </xf>
    <xf numFmtId="0" fontId="13" fillId="2" borderId="0" xfId="0" applyFont="1" applyFill="1" applyAlignment="1" applyProtection="1">
      <alignment horizontal="left" vertical="top"/>
      <protection hidden="1"/>
    </xf>
    <xf numFmtId="0" fontId="10" fillId="2" borderId="0" xfId="0" applyFont="1" applyFill="1" applyAlignment="1" applyProtection="1">
      <alignment vertical="top"/>
      <protection hidden="1"/>
    </xf>
    <xf numFmtId="10" fontId="10" fillId="2" borderId="0" xfId="0" applyNumberFormat="1" applyFont="1" applyFill="1" applyAlignment="1" applyProtection="1">
      <alignment vertical="top"/>
      <protection hidden="1"/>
    </xf>
    <xf numFmtId="49" fontId="10" fillId="2" borderId="0" xfId="0" applyNumberFormat="1" applyFont="1" applyFill="1" applyAlignment="1" applyProtection="1">
      <alignment horizontal="left" vertical="top"/>
      <protection hidden="1"/>
    </xf>
    <xf numFmtId="0" fontId="10" fillId="2" borderId="0" xfId="0" applyFont="1" applyFill="1" applyAlignment="1" applyProtection="1">
      <alignment horizontal="left" vertical="top"/>
      <protection hidden="1"/>
    </xf>
    <xf numFmtId="0" fontId="0" fillId="2" borderId="0" xfId="0" applyFont="1" applyFill="1" applyAlignment="1" applyProtection="1">
      <alignment horizontal="left" vertical="top"/>
      <protection hidden="1"/>
    </xf>
    <xf numFmtId="0" fontId="8" fillId="2" borderId="0" xfId="0" applyFont="1" applyFill="1" applyAlignment="1" applyProtection="1">
      <alignment horizontal="left" vertical="top" wrapText="1"/>
      <protection hidden="1"/>
    </xf>
    <xf numFmtId="0" fontId="9" fillId="2" borderId="0" xfId="0" applyFont="1" applyFill="1" applyAlignment="1" applyProtection="1">
      <alignment horizontal="left" vertical="top"/>
      <protection hidden="1"/>
    </xf>
    <xf numFmtId="0" fontId="9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3" fillId="0" borderId="0" xfId="0" applyFont="1" applyFill="1" applyAlignment="1">
      <alignment horizontal="center" wrapText="1"/>
    </xf>
    <xf numFmtId="10" fontId="3" fillId="0" borderId="0" xfId="0" applyNumberFormat="1" applyFont="1" applyFill="1" applyAlignment="1">
      <alignment horizontal="center" wrapText="1"/>
    </xf>
    <xf numFmtId="0" fontId="14" fillId="2" borderId="0" xfId="0" applyFont="1" applyFill="1" applyAlignment="1" applyProtection="1">
      <alignment horizontal="left" vertical="top"/>
      <protection hidden="1"/>
    </xf>
    <xf numFmtId="2" fontId="10" fillId="2" borderId="0" xfId="0" applyNumberFormat="1" applyFont="1" applyFill="1" applyAlignment="1" applyProtection="1">
      <alignment vertical="top"/>
      <protection hidden="1"/>
    </xf>
    <xf numFmtId="0" fontId="10" fillId="2" borderId="0" xfId="0" applyFont="1" applyFill="1" applyAlignment="1" applyProtection="1">
      <alignment horizontal="left" vertical="top"/>
      <protection hidden="1"/>
    </xf>
    <xf numFmtId="0" fontId="10" fillId="2" borderId="0" xfId="0" applyFont="1" applyFill="1" applyAlignment="1" applyProtection="1">
      <alignment horizontal="left" vertical="top" wrapText="1"/>
      <protection hidden="1"/>
    </xf>
    <xf numFmtId="0" fontId="10" fillId="2" borderId="0" xfId="0" applyFont="1" applyFill="1" applyAlignment="1" applyProtection="1">
      <alignment horizontal="left" vertical="top"/>
      <protection hidden="1"/>
    </xf>
    <xf numFmtId="0" fontId="8" fillId="2" borderId="0" xfId="0" applyFont="1" applyFill="1" applyAlignment="1" applyProtection="1">
      <alignment horizontal="left" vertical="top" wrapText="1"/>
      <protection hidden="1"/>
    </xf>
    <xf numFmtId="0" fontId="10" fillId="2" borderId="0" xfId="0" applyNumberFormat="1" applyFont="1" applyFill="1" applyAlignment="1" applyProtection="1">
      <alignment horizontal="left" vertical="top"/>
      <protection hidden="1"/>
    </xf>
    <xf numFmtId="0" fontId="9" fillId="2" borderId="0" xfId="0" applyFont="1" applyFill="1" applyAlignment="1" applyProtection="1">
      <alignment horizontal="left" vertical="top"/>
      <protection hidden="1"/>
    </xf>
    <xf numFmtId="0" fontId="15" fillId="2" borderId="0" xfId="0" applyFont="1" applyFill="1" applyAlignment="1" applyProtection="1">
      <alignment horizontal="left" vertical="top" wrapText="1"/>
      <protection hidden="1"/>
    </xf>
    <xf numFmtId="0" fontId="10" fillId="2" borderId="0" xfId="0" applyNumberFormat="1" applyFont="1" applyFill="1" applyAlignment="1" applyProtection="1">
      <alignment horizontal="left" vertical="top" wrapText="1"/>
      <protection hidden="1"/>
    </xf>
    <xf numFmtId="0" fontId="9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11" fillId="2" borderId="0" xfId="0" applyFont="1" applyFill="1" applyAlignment="1" applyProtection="1">
      <alignment horizontal="left" vertical="top" wrapText="1"/>
      <protection hidden="1"/>
    </xf>
    <xf numFmtId="2" fontId="10" fillId="2" borderId="0" xfId="0" applyNumberFormat="1" applyFont="1" applyFill="1" applyAlignment="1" applyProtection="1">
      <alignment horizontal="left" vertical="top"/>
      <protection hidden="1"/>
    </xf>
    <xf numFmtId="0" fontId="7" fillId="2" borderId="0" xfId="0" applyFont="1" applyFill="1" applyAlignment="1" applyProtection="1">
      <alignment horizontal="left" vertical="top" wrapText="1"/>
      <protection hidden="1"/>
    </xf>
    <xf numFmtId="0" fontId="10" fillId="2" borderId="0" xfId="0" applyFont="1" applyFill="1" applyAlignment="1" applyProtection="1">
      <alignment horizontal="left" vertical="top"/>
      <protection locked="0" hidden="1"/>
    </xf>
    <xf numFmtId="0" fontId="9" fillId="0" borderId="0" xfId="0" applyFont="1" applyFill="1" applyAlignment="1" applyProtection="1">
      <alignment horizontal="left" vertical="top"/>
      <protection hidden="1"/>
    </xf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16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D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40680</xdr:colOff>
      <xdr:row>1</xdr:row>
      <xdr:rowOff>106629</xdr:rowOff>
    </xdr:from>
    <xdr:to>
      <xdr:col>16</xdr:col>
      <xdr:colOff>254823</xdr:colOff>
      <xdr:row>2</xdr:row>
      <xdr:rowOff>47429</xdr:rowOff>
    </xdr:to>
    <xdr:grpSp>
      <xdr:nvGrpSpPr>
        <xdr:cNvPr id="7" name="Groep 1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>
          <a:grpSpLocks/>
        </xdr:cNvGrpSpPr>
      </xdr:nvGrpSpPr>
      <xdr:grpSpPr bwMode="auto">
        <a:xfrm>
          <a:off x="5262621" y="319541"/>
          <a:ext cx="561526" cy="97682"/>
          <a:chOff x="8853" y="1037"/>
          <a:chExt cx="1727" cy="323"/>
        </a:xfrm>
      </xdr:grpSpPr>
      <xdr:sp macro="" textlink="">
        <xdr:nvSpPr>
          <xdr:cNvPr id="8" name="AutoShape 12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/>
          </xdr:cNvSpPr>
        </xdr:nvSpPr>
        <xdr:spPr bwMode="auto">
          <a:xfrm>
            <a:off x="9950" y="1099"/>
            <a:ext cx="142" cy="179"/>
          </a:xfrm>
          <a:custGeom>
            <a:avLst/>
            <a:gdLst>
              <a:gd name="T0" fmla="+- 0 10015 9950"/>
              <a:gd name="T1" fmla="*/ T0 w 142"/>
              <a:gd name="T2" fmla="+- 0 1105 1099"/>
              <a:gd name="T3" fmla="*/ 1105 h 179"/>
              <a:gd name="T4" fmla="+- 0 9950 9950"/>
              <a:gd name="T5" fmla="*/ T4 w 142"/>
              <a:gd name="T6" fmla="+- 0 1105 1099"/>
              <a:gd name="T7" fmla="*/ 1105 h 179"/>
              <a:gd name="T8" fmla="+- 0 9950 9950"/>
              <a:gd name="T9" fmla="*/ T8 w 142"/>
              <a:gd name="T10" fmla="+- 0 1277 1099"/>
              <a:gd name="T11" fmla="*/ 1277 h 179"/>
              <a:gd name="T12" fmla="+- 0 10018 9950"/>
              <a:gd name="T13" fmla="*/ T12 w 142"/>
              <a:gd name="T14" fmla="+- 0 1277 1099"/>
              <a:gd name="T15" fmla="*/ 1277 h 179"/>
              <a:gd name="T16" fmla="+- 0 10018 9950"/>
              <a:gd name="T17" fmla="*/ T16 w 142"/>
              <a:gd name="T18" fmla="+- 0 1201 1099"/>
              <a:gd name="T19" fmla="*/ 1201 h 179"/>
              <a:gd name="T20" fmla="+- 0 10021 9950"/>
              <a:gd name="T21" fmla="*/ T20 w 142"/>
              <a:gd name="T22" fmla="+- 0 1181 1099"/>
              <a:gd name="T23" fmla="*/ 1181 h 179"/>
              <a:gd name="T24" fmla="+- 0 10030 9950"/>
              <a:gd name="T25" fmla="*/ T24 w 142"/>
              <a:gd name="T26" fmla="+- 0 1166 1099"/>
              <a:gd name="T27" fmla="*/ 1166 h 179"/>
              <a:gd name="T28" fmla="+- 0 10045 9950"/>
              <a:gd name="T29" fmla="*/ T28 w 142"/>
              <a:gd name="T30" fmla="+- 0 1155 1099"/>
              <a:gd name="T31" fmla="*/ 1155 h 179"/>
              <a:gd name="T32" fmla="+- 0 10066 9950"/>
              <a:gd name="T33" fmla="*/ T32 w 142"/>
              <a:gd name="T34" fmla="+- 0 1149 1099"/>
              <a:gd name="T35" fmla="*/ 1149 h 179"/>
              <a:gd name="T36" fmla="+- 0 10078 9950"/>
              <a:gd name="T37" fmla="*/ T36 w 142"/>
              <a:gd name="T38" fmla="+- 0 1148 1099"/>
              <a:gd name="T39" fmla="*/ 1148 h 179"/>
              <a:gd name="T40" fmla="+- 0 10091 9950"/>
              <a:gd name="T41" fmla="*/ T40 w 142"/>
              <a:gd name="T42" fmla="+- 0 1148 1099"/>
              <a:gd name="T43" fmla="*/ 1148 h 179"/>
              <a:gd name="T44" fmla="+- 0 10091 9950"/>
              <a:gd name="T45" fmla="*/ T44 w 142"/>
              <a:gd name="T46" fmla="+- 0 1141 1099"/>
              <a:gd name="T47" fmla="*/ 1141 h 179"/>
              <a:gd name="T48" fmla="+- 0 10015 9950"/>
              <a:gd name="T49" fmla="*/ T48 w 142"/>
              <a:gd name="T50" fmla="+- 0 1141 1099"/>
              <a:gd name="T51" fmla="*/ 1141 h 179"/>
              <a:gd name="T52" fmla="+- 0 10015 9950"/>
              <a:gd name="T53" fmla="*/ T52 w 142"/>
              <a:gd name="T54" fmla="+- 0 1105 1099"/>
              <a:gd name="T55" fmla="*/ 1105 h 179"/>
              <a:gd name="T56" fmla="+- 0 10091 9950"/>
              <a:gd name="T57" fmla="*/ T56 w 142"/>
              <a:gd name="T58" fmla="+- 0 1148 1099"/>
              <a:gd name="T59" fmla="*/ 1148 h 179"/>
              <a:gd name="T60" fmla="+- 0 10078 9950"/>
              <a:gd name="T61" fmla="*/ T60 w 142"/>
              <a:gd name="T62" fmla="+- 0 1148 1099"/>
              <a:gd name="T63" fmla="*/ 1148 h 179"/>
              <a:gd name="T64" fmla="+- 0 10084 9950"/>
              <a:gd name="T65" fmla="*/ T64 w 142"/>
              <a:gd name="T66" fmla="+- 0 1149 1099"/>
              <a:gd name="T67" fmla="*/ 1149 h 179"/>
              <a:gd name="T68" fmla="+- 0 10091 9950"/>
              <a:gd name="T69" fmla="*/ T68 w 142"/>
              <a:gd name="T70" fmla="+- 0 1150 1099"/>
              <a:gd name="T71" fmla="*/ 1150 h 179"/>
              <a:gd name="T72" fmla="+- 0 10091 9950"/>
              <a:gd name="T73" fmla="*/ T72 w 142"/>
              <a:gd name="T74" fmla="+- 0 1148 1099"/>
              <a:gd name="T75" fmla="*/ 1148 h 179"/>
              <a:gd name="T76" fmla="+- 0 10091 9950"/>
              <a:gd name="T77" fmla="*/ T76 w 142"/>
              <a:gd name="T78" fmla="+- 0 1099 1099"/>
              <a:gd name="T79" fmla="*/ 1099 h 179"/>
              <a:gd name="T80" fmla="+- 0 10062 9950"/>
              <a:gd name="T81" fmla="*/ T80 w 142"/>
              <a:gd name="T82" fmla="+- 0 1101 1099"/>
              <a:gd name="T83" fmla="*/ 1101 h 179"/>
              <a:gd name="T84" fmla="+- 0 10040 9950"/>
              <a:gd name="T85" fmla="*/ T84 w 142"/>
              <a:gd name="T86" fmla="+- 0 1108 1099"/>
              <a:gd name="T87" fmla="*/ 1108 h 179"/>
              <a:gd name="T88" fmla="+- 0 10025 9950"/>
              <a:gd name="T89" fmla="*/ T88 w 142"/>
              <a:gd name="T90" fmla="+- 0 1121 1099"/>
              <a:gd name="T91" fmla="*/ 1121 h 179"/>
              <a:gd name="T92" fmla="+- 0 10016 9950"/>
              <a:gd name="T93" fmla="*/ T92 w 142"/>
              <a:gd name="T94" fmla="+- 0 1141 1099"/>
              <a:gd name="T95" fmla="*/ 1141 h 179"/>
              <a:gd name="T96" fmla="+- 0 10091 9950"/>
              <a:gd name="T97" fmla="*/ T96 w 142"/>
              <a:gd name="T98" fmla="+- 0 1141 1099"/>
              <a:gd name="T99" fmla="*/ 1141 h 179"/>
              <a:gd name="T100" fmla="+- 0 10091 9950"/>
              <a:gd name="T101" fmla="*/ T100 w 142"/>
              <a:gd name="T102" fmla="+- 0 1099 1099"/>
              <a:gd name="T103" fmla="*/ 1099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</a:cxnLst>
            <a:rect l="0" t="0" r="r" b="b"/>
            <a:pathLst>
              <a:path w="142" h="179">
                <a:moveTo>
                  <a:pt x="65" y="6"/>
                </a:moveTo>
                <a:lnTo>
                  <a:pt x="0" y="6"/>
                </a:lnTo>
                <a:lnTo>
                  <a:pt x="0" y="178"/>
                </a:lnTo>
                <a:lnTo>
                  <a:pt x="68" y="178"/>
                </a:lnTo>
                <a:lnTo>
                  <a:pt x="68" y="102"/>
                </a:lnTo>
                <a:lnTo>
                  <a:pt x="71" y="82"/>
                </a:lnTo>
                <a:lnTo>
                  <a:pt x="80" y="67"/>
                </a:lnTo>
                <a:lnTo>
                  <a:pt x="95" y="56"/>
                </a:lnTo>
                <a:lnTo>
                  <a:pt x="116" y="50"/>
                </a:lnTo>
                <a:lnTo>
                  <a:pt x="128" y="49"/>
                </a:lnTo>
                <a:lnTo>
                  <a:pt x="141" y="49"/>
                </a:lnTo>
                <a:lnTo>
                  <a:pt x="141" y="42"/>
                </a:lnTo>
                <a:lnTo>
                  <a:pt x="65" y="42"/>
                </a:lnTo>
                <a:lnTo>
                  <a:pt x="65" y="6"/>
                </a:lnTo>
                <a:close/>
                <a:moveTo>
                  <a:pt x="141" y="49"/>
                </a:moveTo>
                <a:lnTo>
                  <a:pt x="128" y="49"/>
                </a:lnTo>
                <a:lnTo>
                  <a:pt x="134" y="50"/>
                </a:lnTo>
                <a:lnTo>
                  <a:pt x="141" y="51"/>
                </a:lnTo>
                <a:lnTo>
                  <a:pt x="141" y="49"/>
                </a:lnTo>
                <a:close/>
                <a:moveTo>
                  <a:pt x="141" y="0"/>
                </a:moveTo>
                <a:lnTo>
                  <a:pt x="112" y="2"/>
                </a:lnTo>
                <a:lnTo>
                  <a:pt x="90" y="9"/>
                </a:lnTo>
                <a:lnTo>
                  <a:pt x="75" y="22"/>
                </a:lnTo>
                <a:lnTo>
                  <a:pt x="66" y="42"/>
                </a:lnTo>
                <a:lnTo>
                  <a:pt x="141" y="42"/>
                </a:lnTo>
                <a:lnTo>
                  <a:pt x="141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pic>
        <xdr:nvPicPr>
          <xdr:cNvPr id="9" name="Picture 13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358" y="1096"/>
            <a:ext cx="222" cy="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Picture 14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77" y="1097"/>
            <a:ext cx="240" cy="18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" name="Picture 15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51" y="1106"/>
            <a:ext cx="216" cy="17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2" name="AutoShape 16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/>
          </xdr:cNvSpPr>
        </xdr:nvSpPr>
        <xdr:spPr bwMode="auto">
          <a:xfrm>
            <a:off x="10112" y="1105"/>
            <a:ext cx="216" cy="179"/>
          </a:xfrm>
          <a:custGeom>
            <a:avLst/>
            <a:gdLst>
              <a:gd name="T0" fmla="+- 0 10112 10112"/>
              <a:gd name="T1" fmla="*/ T0 w 216"/>
              <a:gd name="T2" fmla="+- 0 1105 1105"/>
              <a:gd name="T3" fmla="*/ 1105 h 179"/>
              <a:gd name="T4" fmla="+- 0 10112 10112"/>
              <a:gd name="T5" fmla="*/ T4 w 216"/>
              <a:gd name="T6" fmla="+- 0 1206 1105"/>
              <a:gd name="T7" fmla="*/ 1206 h 179"/>
              <a:gd name="T8" fmla="+- 0 10119 10112"/>
              <a:gd name="T9" fmla="*/ T8 w 216"/>
              <a:gd name="T10" fmla="+- 0 1239 1105"/>
              <a:gd name="T11" fmla="*/ 1239 h 179"/>
              <a:gd name="T12" fmla="+- 0 10138 10112"/>
              <a:gd name="T13" fmla="*/ T12 w 216"/>
              <a:gd name="T14" fmla="+- 0 1263 1105"/>
              <a:gd name="T15" fmla="*/ 1263 h 179"/>
              <a:gd name="T16" fmla="+- 0 10165 10112"/>
              <a:gd name="T17" fmla="*/ T16 w 216"/>
              <a:gd name="T18" fmla="+- 0 1278 1105"/>
              <a:gd name="T19" fmla="*/ 1278 h 179"/>
              <a:gd name="T20" fmla="+- 0 10196 10112"/>
              <a:gd name="T21" fmla="*/ T20 w 216"/>
              <a:gd name="T22" fmla="+- 0 1283 1105"/>
              <a:gd name="T23" fmla="*/ 1283 h 179"/>
              <a:gd name="T24" fmla="+- 0 10214 10112"/>
              <a:gd name="T25" fmla="*/ T24 w 216"/>
              <a:gd name="T26" fmla="+- 0 1281 1105"/>
              <a:gd name="T27" fmla="*/ 1281 h 179"/>
              <a:gd name="T28" fmla="+- 0 10231 10112"/>
              <a:gd name="T29" fmla="*/ T28 w 216"/>
              <a:gd name="T30" fmla="+- 0 1276 1105"/>
              <a:gd name="T31" fmla="*/ 1276 h 179"/>
              <a:gd name="T32" fmla="+- 0 10246 10112"/>
              <a:gd name="T33" fmla="*/ T32 w 216"/>
              <a:gd name="T34" fmla="+- 0 1268 1105"/>
              <a:gd name="T35" fmla="*/ 1268 h 179"/>
              <a:gd name="T36" fmla="+- 0 10260 10112"/>
              <a:gd name="T37" fmla="*/ T36 w 216"/>
              <a:gd name="T38" fmla="+- 0 1257 1105"/>
              <a:gd name="T39" fmla="*/ 1257 h 179"/>
              <a:gd name="T40" fmla="+- 0 10328 10112"/>
              <a:gd name="T41" fmla="*/ T40 w 216"/>
              <a:gd name="T42" fmla="+- 0 1257 1105"/>
              <a:gd name="T43" fmla="*/ 1257 h 179"/>
              <a:gd name="T44" fmla="+- 0 10328 10112"/>
              <a:gd name="T45" fmla="*/ T44 w 216"/>
              <a:gd name="T46" fmla="+- 0 1240 1105"/>
              <a:gd name="T47" fmla="*/ 1240 h 179"/>
              <a:gd name="T48" fmla="+- 0 10220 10112"/>
              <a:gd name="T49" fmla="*/ T48 w 216"/>
              <a:gd name="T50" fmla="+- 0 1240 1105"/>
              <a:gd name="T51" fmla="*/ 1240 h 179"/>
              <a:gd name="T52" fmla="+- 0 10203 10112"/>
              <a:gd name="T53" fmla="*/ T52 w 216"/>
              <a:gd name="T54" fmla="+- 0 1237 1105"/>
              <a:gd name="T55" fmla="*/ 1237 h 179"/>
              <a:gd name="T56" fmla="+- 0 10191 10112"/>
              <a:gd name="T57" fmla="*/ T56 w 216"/>
              <a:gd name="T58" fmla="+- 0 1227 1105"/>
              <a:gd name="T59" fmla="*/ 1227 h 179"/>
              <a:gd name="T60" fmla="+- 0 10183 10112"/>
              <a:gd name="T61" fmla="*/ T60 w 216"/>
              <a:gd name="T62" fmla="+- 0 1214 1105"/>
              <a:gd name="T63" fmla="*/ 1214 h 179"/>
              <a:gd name="T64" fmla="+- 0 10180 10112"/>
              <a:gd name="T65" fmla="*/ T64 w 216"/>
              <a:gd name="T66" fmla="+- 0 1197 1105"/>
              <a:gd name="T67" fmla="*/ 1197 h 179"/>
              <a:gd name="T68" fmla="+- 0 10180 10112"/>
              <a:gd name="T69" fmla="*/ T68 w 216"/>
              <a:gd name="T70" fmla="+- 0 1105 1105"/>
              <a:gd name="T71" fmla="*/ 1105 h 179"/>
              <a:gd name="T72" fmla="+- 0 10112 10112"/>
              <a:gd name="T73" fmla="*/ T72 w 216"/>
              <a:gd name="T74" fmla="+- 0 1105 1105"/>
              <a:gd name="T75" fmla="*/ 1105 h 179"/>
              <a:gd name="T76" fmla="+- 0 10328 10112"/>
              <a:gd name="T77" fmla="*/ T76 w 216"/>
              <a:gd name="T78" fmla="+- 0 1257 1105"/>
              <a:gd name="T79" fmla="*/ 1257 h 179"/>
              <a:gd name="T80" fmla="+- 0 10261 10112"/>
              <a:gd name="T81" fmla="*/ T80 w 216"/>
              <a:gd name="T82" fmla="+- 0 1257 1105"/>
              <a:gd name="T83" fmla="*/ 1257 h 179"/>
              <a:gd name="T84" fmla="+- 0 10261 10112"/>
              <a:gd name="T85" fmla="*/ T84 w 216"/>
              <a:gd name="T86" fmla="+- 0 1276 1105"/>
              <a:gd name="T87" fmla="*/ 1276 h 179"/>
              <a:gd name="T88" fmla="+- 0 10328 10112"/>
              <a:gd name="T89" fmla="*/ T88 w 216"/>
              <a:gd name="T90" fmla="+- 0 1276 1105"/>
              <a:gd name="T91" fmla="*/ 1276 h 179"/>
              <a:gd name="T92" fmla="+- 0 10328 10112"/>
              <a:gd name="T93" fmla="*/ T92 w 216"/>
              <a:gd name="T94" fmla="+- 0 1257 1105"/>
              <a:gd name="T95" fmla="*/ 1257 h 179"/>
              <a:gd name="T96" fmla="+- 0 10328 10112"/>
              <a:gd name="T97" fmla="*/ T96 w 216"/>
              <a:gd name="T98" fmla="+- 0 1105 1105"/>
              <a:gd name="T99" fmla="*/ 1105 h 179"/>
              <a:gd name="T100" fmla="+- 0 10259 10112"/>
              <a:gd name="T101" fmla="*/ T100 w 216"/>
              <a:gd name="T102" fmla="+- 0 1105 1105"/>
              <a:gd name="T103" fmla="*/ 1105 h 179"/>
              <a:gd name="T104" fmla="+- 0 10259 10112"/>
              <a:gd name="T105" fmla="*/ T104 w 216"/>
              <a:gd name="T106" fmla="+- 0 1199 1105"/>
              <a:gd name="T107" fmla="*/ 1199 h 179"/>
              <a:gd name="T108" fmla="+- 0 10256 10112"/>
              <a:gd name="T109" fmla="*/ T108 w 216"/>
              <a:gd name="T110" fmla="+- 0 1214 1105"/>
              <a:gd name="T111" fmla="*/ 1214 h 179"/>
              <a:gd name="T112" fmla="+- 0 10249 10112"/>
              <a:gd name="T113" fmla="*/ T112 w 216"/>
              <a:gd name="T114" fmla="+- 0 1228 1105"/>
              <a:gd name="T115" fmla="*/ 1228 h 179"/>
              <a:gd name="T116" fmla="+- 0 10237 10112"/>
              <a:gd name="T117" fmla="*/ T116 w 216"/>
              <a:gd name="T118" fmla="+- 0 1237 1105"/>
              <a:gd name="T119" fmla="*/ 1237 h 179"/>
              <a:gd name="T120" fmla="+- 0 10220 10112"/>
              <a:gd name="T121" fmla="*/ T120 w 216"/>
              <a:gd name="T122" fmla="+- 0 1240 1105"/>
              <a:gd name="T123" fmla="*/ 1240 h 179"/>
              <a:gd name="T124" fmla="+- 0 10328 10112"/>
              <a:gd name="T125" fmla="*/ T124 w 216"/>
              <a:gd name="T126" fmla="+- 0 1240 1105"/>
              <a:gd name="T127" fmla="*/ 1240 h 179"/>
              <a:gd name="T128" fmla="+- 0 10328 10112"/>
              <a:gd name="T129" fmla="*/ T128 w 216"/>
              <a:gd name="T130" fmla="+- 0 1105 1105"/>
              <a:gd name="T131" fmla="*/ 1105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</a:cxnLst>
            <a:rect l="0" t="0" r="r" b="b"/>
            <a:pathLst>
              <a:path w="216" h="179">
                <a:moveTo>
                  <a:pt x="0" y="0"/>
                </a:moveTo>
                <a:lnTo>
                  <a:pt x="0" y="101"/>
                </a:lnTo>
                <a:lnTo>
                  <a:pt x="7" y="134"/>
                </a:lnTo>
                <a:lnTo>
                  <a:pt x="26" y="158"/>
                </a:lnTo>
                <a:lnTo>
                  <a:pt x="53" y="173"/>
                </a:lnTo>
                <a:lnTo>
                  <a:pt x="84" y="178"/>
                </a:lnTo>
                <a:lnTo>
                  <a:pt x="102" y="176"/>
                </a:lnTo>
                <a:lnTo>
                  <a:pt x="119" y="171"/>
                </a:lnTo>
                <a:lnTo>
                  <a:pt x="134" y="163"/>
                </a:lnTo>
                <a:lnTo>
                  <a:pt x="148" y="152"/>
                </a:lnTo>
                <a:lnTo>
                  <a:pt x="216" y="152"/>
                </a:lnTo>
                <a:lnTo>
                  <a:pt x="216" y="135"/>
                </a:lnTo>
                <a:lnTo>
                  <a:pt x="108" y="135"/>
                </a:lnTo>
                <a:lnTo>
                  <a:pt x="91" y="132"/>
                </a:lnTo>
                <a:lnTo>
                  <a:pt x="79" y="122"/>
                </a:lnTo>
                <a:lnTo>
                  <a:pt x="71" y="109"/>
                </a:lnTo>
                <a:lnTo>
                  <a:pt x="68" y="92"/>
                </a:lnTo>
                <a:lnTo>
                  <a:pt x="68" y="0"/>
                </a:lnTo>
                <a:lnTo>
                  <a:pt x="0" y="0"/>
                </a:lnTo>
                <a:close/>
                <a:moveTo>
                  <a:pt x="216" y="152"/>
                </a:moveTo>
                <a:lnTo>
                  <a:pt x="149" y="152"/>
                </a:lnTo>
                <a:lnTo>
                  <a:pt x="149" y="171"/>
                </a:lnTo>
                <a:lnTo>
                  <a:pt x="216" y="171"/>
                </a:lnTo>
                <a:lnTo>
                  <a:pt x="216" y="152"/>
                </a:lnTo>
                <a:close/>
                <a:moveTo>
                  <a:pt x="216" y="0"/>
                </a:moveTo>
                <a:lnTo>
                  <a:pt x="147" y="0"/>
                </a:lnTo>
                <a:lnTo>
                  <a:pt x="147" y="94"/>
                </a:lnTo>
                <a:lnTo>
                  <a:pt x="144" y="109"/>
                </a:lnTo>
                <a:lnTo>
                  <a:pt x="137" y="123"/>
                </a:lnTo>
                <a:lnTo>
                  <a:pt x="125" y="132"/>
                </a:lnTo>
                <a:lnTo>
                  <a:pt x="108" y="135"/>
                </a:lnTo>
                <a:lnTo>
                  <a:pt x="216" y="135"/>
                </a:lnTo>
                <a:lnTo>
                  <a:pt x="216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cxnSp macro="">
        <xdr:nvCxnSpPr>
          <xdr:cNvPr id="13" name="Line 17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8853" y="1360"/>
            <a:ext cx="1717" cy="0"/>
          </a:xfrm>
          <a:prstGeom prst="line">
            <a:avLst/>
          </a:prstGeom>
          <a:noFill/>
          <a:ln w="11853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pic>
        <xdr:nvPicPr>
          <xdr:cNvPr id="14" name="Picture 18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3" y="1037"/>
            <a:ext cx="269" cy="24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5" name="Picture 19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01" y="1038"/>
            <a:ext cx="244" cy="24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13606</xdr:colOff>
      <xdr:row>0</xdr:row>
      <xdr:rowOff>13608</xdr:rowOff>
    </xdr:from>
    <xdr:to>
      <xdr:col>14</xdr:col>
      <xdr:colOff>340177</xdr:colOff>
      <xdr:row>4</xdr:row>
      <xdr:rowOff>35437</xdr:rowOff>
    </xdr:to>
    <xdr:sp macro="" textlink="">
      <xdr:nvSpPr>
        <xdr:cNvPr id="16" name="Rechthoek 1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3606" y="13608"/>
          <a:ext cx="5136696" cy="704454"/>
        </a:xfrm>
        <a:prstGeom prst="rect">
          <a:avLst/>
        </a:prstGeom>
        <a:solidFill>
          <a:srgbClr val="6D6E7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</xdr:col>
      <xdr:colOff>25513</xdr:colOff>
      <xdr:row>0</xdr:row>
      <xdr:rowOff>4920</xdr:rowOff>
    </xdr:from>
    <xdr:to>
      <xdr:col>13</xdr:col>
      <xdr:colOff>134370</xdr:colOff>
      <xdr:row>5</xdr:row>
      <xdr:rowOff>0</xdr:rowOff>
    </xdr:to>
    <xdr:sp macro="" textlink="">
      <xdr:nvSpPr>
        <xdr:cNvPr id="17" name="Textfeld 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365692" y="4920"/>
          <a:ext cx="4225017" cy="1100847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2700"/>
            </a:lnSpc>
            <a:spcAft>
              <a:spcPts val="0"/>
            </a:spcAft>
          </a:pPr>
          <a:r>
            <a:rPr lang="nl-BE" sz="1800" b="1" kern="600">
              <a:solidFill>
                <a:schemeClr val="bg1"/>
              </a:solidFill>
              <a:effectLst/>
              <a:latin typeface="HelveticaNeueLT Pro 45 Lt" panose="020B0403020202020204" pitchFamily="34" charset="0"/>
              <a:ea typeface="MS Mincho"/>
              <a:cs typeface="Times New Roman" panose="02020603050405020304" pitchFamily="18" charset="0"/>
            </a:rPr>
            <a:t>Stavingscertificaat EPB en Eco-design</a:t>
          </a:r>
          <a:endParaRPr lang="nl-BE" sz="1800" kern="600">
            <a:solidFill>
              <a:schemeClr val="bg1"/>
            </a:solidFill>
            <a:effectLst/>
            <a:latin typeface="HelveticaNeueLT Pro 45 Lt" panose="020B0403020202020204" pitchFamily="34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kern="600">
              <a:solidFill>
                <a:schemeClr val="bg1"/>
              </a:solidFill>
              <a:effectLst/>
              <a:latin typeface="Bosch Office Sans" pitchFamily="2" charset="0"/>
              <a:ea typeface="MS Mincho"/>
              <a:cs typeface="BoschSans-Bold"/>
            </a:rPr>
            <a:t> </a:t>
          </a:r>
          <a:endParaRPr lang="nl-BE" sz="2200" kern="600">
            <a:solidFill>
              <a:schemeClr val="bg1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14</xdr:col>
      <xdr:colOff>340178</xdr:colOff>
      <xdr:row>0</xdr:row>
      <xdr:rowOff>13608</xdr:rowOff>
    </xdr:from>
    <xdr:to>
      <xdr:col>16</xdr:col>
      <xdr:colOff>385710</xdr:colOff>
      <xdr:row>4</xdr:row>
      <xdr:rowOff>31750</xdr:rowOff>
    </xdr:to>
    <xdr:sp macro="" textlink="">
      <xdr:nvSpPr>
        <xdr:cNvPr id="18" name="Rectangle 1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5150303" y="13608"/>
          <a:ext cx="728157" cy="700767"/>
        </a:xfrm>
        <a:prstGeom prst="rect">
          <a:avLst/>
        </a:prstGeom>
        <a:solidFill>
          <a:srgbClr val="001642"/>
        </a:solidFill>
        <a:ln>
          <a:noFill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nl-BE"/>
        </a:p>
      </xdr:txBody>
    </xdr:sp>
    <xdr:clientData/>
  </xdr:twoCellAnchor>
  <xdr:twoCellAnchor>
    <xdr:from>
      <xdr:col>15</xdr:col>
      <xdr:colOff>109151</xdr:colOff>
      <xdr:row>1</xdr:row>
      <xdr:rowOff>117585</xdr:rowOff>
    </xdr:from>
    <xdr:to>
      <xdr:col>16</xdr:col>
      <xdr:colOff>323294</xdr:colOff>
      <xdr:row>2</xdr:row>
      <xdr:rowOff>58385</xdr:rowOff>
    </xdr:to>
    <xdr:grpSp>
      <xdr:nvGrpSpPr>
        <xdr:cNvPr id="19" name="Groep 1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>
          <a:grpSpLocks/>
        </xdr:cNvGrpSpPr>
      </xdr:nvGrpSpPr>
      <xdr:grpSpPr bwMode="auto">
        <a:xfrm>
          <a:off x="5331092" y="330497"/>
          <a:ext cx="561526" cy="97682"/>
          <a:chOff x="8853" y="1037"/>
          <a:chExt cx="1727" cy="323"/>
        </a:xfrm>
      </xdr:grpSpPr>
      <xdr:sp macro="" textlink="">
        <xdr:nvSpPr>
          <xdr:cNvPr id="20" name="AutoShape 12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/>
          </xdr:cNvSpPr>
        </xdr:nvSpPr>
        <xdr:spPr bwMode="auto">
          <a:xfrm>
            <a:off x="9950" y="1099"/>
            <a:ext cx="142" cy="179"/>
          </a:xfrm>
          <a:custGeom>
            <a:avLst/>
            <a:gdLst>
              <a:gd name="T0" fmla="+- 0 10015 9950"/>
              <a:gd name="T1" fmla="*/ T0 w 142"/>
              <a:gd name="T2" fmla="+- 0 1105 1099"/>
              <a:gd name="T3" fmla="*/ 1105 h 179"/>
              <a:gd name="T4" fmla="+- 0 9950 9950"/>
              <a:gd name="T5" fmla="*/ T4 w 142"/>
              <a:gd name="T6" fmla="+- 0 1105 1099"/>
              <a:gd name="T7" fmla="*/ 1105 h 179"/>
              <a:gd name="T8" fmla="+- 0 9950 9950"/>
              <a:gd name="T9" fmla="*/ T8 w 142"/>
              <a:gd name="T10" fmla="+- 0 1277 1099"/>
              <a:gd name="T11" fmla="*/ 1277 h 179"/>
              <a:gd name="T12" fmla="+- 0 10018 9950"/>
              <a:gd name="T13" fmla="*/ T12 w 142"/>
              <a:gd name="T14" fmla="+- 0 1277 1099"/>
              <a:gd name="T15" fmla="*/ 1277 h 179"/>
              <a:gd name="T16" fmla="+- 0 10018 9950"/>
              <a:gd name="T17" fmla="*/ T16 w 142"/>
              <a:gd name="T18" fmla="+- 0 1201 1099"/>
              <a:gd name="T19" fmla="*/ 1201 h 179"/>
              <a:gd name="T20" fmla="+- 0 10021 9950"/>
              <a:gd name="T21" fmla="*/ T20 w 142"/>
              <a:gd name="T22" fmla="+- 0 1181 1099"/>
              <a:gd name="T23" fmla="*/ 1181 h 179"/>
              <a:gd name="T24" fmla="+- 0 10030 9950"/>
              <a:gd name="T25" fmla="*/ T24 w 142"/>
              <a:gd name="T26" fmla="+- 0 1166 1099"/>
              <a:gd name="T27" fmla="*/ 1166 h 179"/>
              <a:gd name="T28" fmla="+- 0 10045 9950"/>
              <a:gd name="T29" fmla="*/ T28 w 142"/>
              <a:gd name="T30" fmla="+- 0 1155 1099"/>
              <a:gd name="T31" fmla="*/ 1155 h 179"/>
              <a:gd name="T32" fmla="+- 0 10066 9950"/>
              <a:gd name="T33" fmla="*/ T32 w 142"/>
              <a:gd name="T34" fmla="+- 0 1149 1099"/>
              <a:gd name="T35" fmla="*/ 1149 h 179"/>
              <a:gd name="T36" fmla="+- 0 10078 9950"/>
              <a:gd name="T37" fmla="*/ T36 w 142"/>
              <a:gd name="T38" fmla="+- 0 1148 1099"/>
              <a:gd name="T39" fmla="*/ 1148 h 179"/>
              <a:gd name="T40" fmla="+- 0 10091 9950"/>
              <a:gd name="T41" fmla="*/ T40 w 142"/>
              <a:gd name="T42" fmla="+- 0 1148 1099"/>
              <a:gd name="T43" fmla="*/ 1148 h 179"/>
              <a:gd name="T44" fmla="+- 0 10091 9950"/>
              <a:gd name="T45" fmla="*/ T44 w 142"/>
              <a:gd name="T46" fmla="+- 0 1141 1099"/>
              <a:gd name="T47" fmla="*/ 1141 h 179"/>
              <a:gd name="T48" fmla="+- 0 10015 9950"/>
              <a:gd name="T49" fmla="*/ T48 w 142"/>
              <a:gd name="T50" fmla="+- 0 1141 1099"/>
              <a:gd name="T51" fmla="*/ 1141 h 179"/>
              <a:gd name="T52" fmla="+- 0 10015 9950"/>
              <a:gd name="T53" fmla="*/ T52 w 142"/>
              <a:gd name="T54" fmla="+- 0 1105 1099"/>
              <a:gd name="T55" fmla="*/ 1105 h 179"/>
              <a:gd name="T56" fmla="+- 0 10091 9950"/>
              <a:gd name="T57" fmla="*/ T56 w 142"/>
              <a:gd name="T58" fmla="+- 0 1148 1099"/>
              <a:gd name="T59" fmla="*/ 1148 h 179"/>
              <a:gd name="T60" fmla="+- 0 10078 9950"/>
              <a:gd name="T61" fmla="*/ T60 w 142"/>
              <a:gd name="T62" fmla="+- 0 1148 1099"/>
              <a:gd name="T63" fmla="*/ 1148 h 179"/>
              <a:gd name="T64" fmla="+- 0 10084 9950"/>
              <a:gd name="T65" fmla="*/ T64 w 142"/>
              <a:gd name="T66" fmla="+- 0 1149 1099"/>
              <a:gd name="T67" fmla="*/ 1149 h 179"/>
              <a:gd name="T68" fmla="+- 0 10091 9950"/>
              <a:gd name="T69" fmla="*/ T68 w 142"/>
              <a:gd name="T70" fmla="+- 0 1150 1099"/>
              <a:gd name="T71" fmla="*/ 1150 h 179"/>
              <a:gd name="T72" fmla="+- 0 10091 9950"/>
              <a:gd name="T73" fmla="*/ T72 w 142"/>
              <a:gd name="T74" fmla="+- 0 1148 1099"/>
              <a:gd name="T75" fmla="*/ 1148 h 179"/>
              <a:gd name="T76" fmla="+- 0 10091 9950"/>
              <a:gd name="T77" fmla="*/ T76 w 142"/>
              <a:gd name="T78" fmla="+- 0 1099 1099"/>
              <a:gd name="T79" fmla="*/ 1099 h 179"/>
              <a:gd name="T80" fmla="+- 0 10062 9950"/>
              <a:gd name="T81" fmla="*/ T80 w 142"/>
              <a:gd name="T82" fmla="+- 0 1101 1099"/>
              <a:gd name="T83" fmla="*/ 1101 h 179"/>
              <a:gd name="T84" fmla="+- 0 10040 9950"/>
              <a:gd name="T85" fmla="*/ T84 w 142"/>
              <a:gd name="T86" fmla="+- 0 1108 1099"/>
              <a:gd name="T87" fmla="*/ 1108 h 179"/>
              <a:gd name="T88" fmla="+- 0 10025 9950"/>
              <a:gd name="T89" fmla="*/ T88 w 142"/>
              <a:gd name="T90" fmla="+- 0 1121 1099"/>
              <a:gd name="T91" fmla="*/ 1121 h 179"/>
              <a:gd name="T92" fmla="+- 0 10016 9950"/>
              <a:gd name="T93" fmla="*/ T92 w 142"/>
              <a:gd name="T94" fmla="+- 0 1141 1099"/>
              <a:gd name="T95" fmla="*/ 1141 h 179"/>
              <a:gd name="T96" fmla="+- 0 10091 9950"/>
              <a:gd name="T97" fmla="*/ T96 w 142"/>
              <a:gd name="T98" fmla="+- 0 1141 1099"/>
              <a:gd name="T99" fmla="*/ 1141 h 179"/>
              <a:gd name="T100" fmla="+- 0 10091 9950"/>
              <a:gd name="T101" fmla="*/ T100 w 142"/>
              <a:gd name="T102" fmla="+- 0 1099 1099"/>
              <a:gd name="T103" fmla="*/ 1099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</a:cxnLst>
            <a:rect l="0" t="0" r="r" b="b"/>
            <a:pathLst>
              <a:path w="142" h="179">
                <a:moveTo>
                  <a:pt x="65" y="6"/>
                </a:moveTo>
                <a:lnTo>
                  <a:pt x="0" y="6"/>
                </a:lnTo>
                <a:lnTo>
                  <a:pt x="0" y="178"/>
                </a:lnTo>
                <a:lnTo>
                  <a:pt x="68" y="178"/>
                </a:lnTo>
                <a:lnTo>
                  <a:pt x="68" y="102"/>
                </a:lnTo>
                <a:lnTo>
                  <a:pt x="71" y="82"/>
                </a:lnTo>
                <a:lnTo>
                  <a:pt x="80" y="67"/>
                </a:lnTo>
                <a:lnTo>
                  <a:pt x="95" y="56"/>
                </a:lnTo>
                <a:lnTo>
                  <a:pt x="116" y="50"/>
                </a:lnTo>
                <a:lnTo>
                  <a:pt x="128" y="49"/>
                </a:lnTo>
                <a:lnTo>
                  <a:pt x="141" y="49"/>
                </a:lnTo>
                <a:lnTo>
                  <a:pt x="141" y="42"/>
                </a:lnTo>
                <a:lnTo>
                  <a:pt x="65" y="42"/>
                </a:lnTo>
                <a:lnTo>
                  <a:pt x="65" y="6"/>
                </a:lnTo>
                <a:close/>
                <a:moveTo>
                  <a:pt x="141" y="49"/>
                </a:moveTo>
                <a:lnTo>
                  <a:pt x="128" y="49"/>
                </a:lnTo>
                <a:lnTo>
                  <a:pt x="134" y="50"/>
                </a:lnTo>
                <a:lnTo>
                  <a:pt x="141" y="51"/>
                </a:lnTo>
                <a:lnTo>
                  <a:pt x="141" y="49"/>
                </a:lnTo>
                <a:close/>
                <a:moveTo>
                  <a:pt x="141" y="0"/>
                </a:moveTo>
                <a:lnTo>
                  <a:pt x="112" y="2"/>
                </a:lnTo>
                <a:lnTo>
                  <a:pt x="90" y="9"/>
                </a:lnTo>
                <a:lnTo>
                  <a:pt x="75" y="22"/>
                </a:lnTo>
                <a:lnTo>
                  <a:pt x="66" y="42"/>
                </a:lnTo>
                <a:lnTo>
                  <a:pt x="141" y="42"/>
                </a:lnTo>
                <a:lnTo>
                  <a:pt x="141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pic>
        <xdr:nvPicPr>
          <xdr:cNvPr id="21" name="Picture 13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358" y="1096"/>
            <a:ext cx="222" cy="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" name="Picture 14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77" y="1097"/>
            <a:ext cx="240" cy="18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3" name="Picture 15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51" y="1106"/>
            <a:ext cx="216" cy="17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4" name="AutoShape 16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/>
          </xdr:cNvSpPr>
        </xdr:nvSpPr>
        <xdr:spPr bwMode="auto">
          <a:xfrm>
            <a:off x="10112" y="1105"/>
            <a:ext cx="216" cy="179"/>
          </a:xfrm>
          <a:custGeom>
            <a:avLst/>
            <a:gdLst>
              <a:gd name="T0" fmla="+- 0 10112 10112"/>
              <a:gd name="T1" fmla="*/ T0 w 216"/>
              <a:gd name="T2" fmla="+- 0 1105 1105"/>
              <a:gd name="T3" fmla="*/ 1105 h 179"/>
              <a:gd name="T4" fmla="+- 0 10112 10112"/>
              <a:gd name="T5" fmla="*/ T4 w 216"/>
              <a:gd name="T6" fmla="+- 0 1206 1105"/>
              <a:gd name="T7" fmla="*/ 1206 h 179"/>
              <a:gd name="T8" fmla="+- 0 10119 10112"/>
              <a:gd name="T9" fmla="*/ T8 w 216"/>
              <a:gd name="T10" fmla="+- 0 1239 1105"/>
              <a:gd name="T11" fmla="*/ 1239 h 179"/>
              <a:gd name="T12" fmla="+- 0 10138 10112"/>
              <a:gd name="T13" fmla="*/ T12 w 216"/>
              <a:gd name="T14" fmla="+- 0 1263 1105"/>
              <a:gd name="T15" fmla="*/ 1263 h 179"/>
              <a:gd name="T16" fmla="+- 0 10165 10112"/>
              <a:gd name="T17" fmla="*/ T16 w 216"/>
              <a:gd name="T18" fmla="+- 0 1278 1105"/>
              <a:gd name="T19" fmla="*/ 1278 h 179"/>
              <a:gd name="T20" fmla="+- 0 10196 10112"/>
              <a:gd name="T21" fmla="*/ T20 w 216"/>
              <a:gd name="T22" fmla="+- 0 1283 1105"/>
              <a:gd name="T23" fmla="*/ 1283 h 179"/>
              <a:gd name="T24" fmla="+- 0 10214 10112"/>
              <a:gd name="T25" fmla="*/ T24 w 216"/>
              <a:gd name="T26" fmla="+- 0 1281 1105"/>
              <a:gd name="T27" fmla="*/ 1281 h 179"/>
              <a:gd name="T28" fmla="+- 0 10231 10112"/>
              <a:gd name="T29" fmla="*/ T28 w 216"/>
              <a:gd name="T30" fmla="+- 0 1276 1105"/>
              <a:gd name="T31" fmla="*/ 1276 h 179"/>
              <a:gd name="T32" fmla="+- 0 10246 10112"/>
              <a:gd name="T33" fmla="*/ T32 w 216"/>
              <a:gd name="T34" fmla="+- 0 1268 1105"/>
              <a:gd name="T35" fmla="*/ 1268 h 179"/>
              <a:gd name="T36" fmla="+- 0 10260 10112"/>
              <a:gd name="T37" fmla="*/ T36 w 216"/>
              <a:gd name="T38" fmla="+- 0 1257 1105"/>
              <a:gd name="T39" fmla="*/ 1257 h 179"/>
              <a:gd name="T40" fmla="+- 0 10328 10112"/>
              <a:gd name="T41" fmla="*/ T40 w 216"/>
              <a:gd name="T42" fmla="+- 0 1257 1105"/>
              <a:gd name="T43" fmla="*/ 1257 h 179"/>
              <a:gd name="T44" fmla="+- 0 10328 10112"/>
              <a:gd name="T45" fmla="*/ T44 w 216"/>
              <a:gd name="T46" fmla="+- 0 1240 1105"/>
              <a:gd name="T47" fmla="*/ 1240 h 179"/>
              <a:gd name="T48" fmla="+- 0 10220 10112"/>
              <a:gd name="T49" fmla="*/ T48 w 216"/>
              <a:gd name="T50" fmla="+- 0 1240 1105"/>
              <a:gd name="T51" fmla="*/ 1240 h 179"/>
              <a:gd name="T52" fmla="+- 0 10203 10112"/>
              <a:gd name="T53" fmla="*/ T52 w 216"/>
              <a:gd name="T54" fmla="+- 0 1237 1105"/>
              <a:gd name="T55" fmla="*/ 1237 h 179"/>
              <a:gd name="T56" fmla="+- 0 10191 10112"/>
              <a:gd name="T57" fmla="*/ T56 w 216"/>
              <a:gd name="T58" fmla="+- 0 1227 1105"/>
              <a:gd name="T59" fmla="*/ 1227 h 179"/>
              <a:gd name="T60" fmla="+- 0 10183 10112"/>
              <a:gd name="T61" fmla="*/ T60 w 216"/>
              <a:gd name="T62" fmla="+- 0 1214 1105"/>
              <a:gd name="T63" fmla="*/ 1214 h 179"/>
              <a:gd name="T64" fmla="+- 0 10180 10112"/>
              <a:gd name="T65" fmla="*/ T64 w 216"/>
              <a:gd name="T66" fmla="+- 0 1197 1105"/>
              <a:gd name="T67" fmla="*/ 1197 h 179"/>
              <a:gd name="T68" fmla="+- 0 10180 10112"/>
              <a:gd name="T69" fmla="*/ T68 w 216"/>
              <a:gd name="T70" fmla="+- 0 1105 1105"/>
              <a:gd name="T71" fmla="*/ 1105 h 179"/>
              <a:gd name="T72" fmla="+- 0 10112 10112"/>
              <a:gd name="T73" fmla="*/ T72 w 216"/>
              <a:gd name="T74" fmla="+- 0 1105 1105"/>
              <a:gd name="T75" fmla="*/ 1105 h 179"/>
              <a:gd name="T76" fmla="+- 0 10328 10112"/>
              <a:gd name="T77" fmla="*/ T76 w 216"/>
              <a:gd name="T78" fmla="+- 0 1257 1105"/>
              <a:gd name="T79" fmla="*/ 1257 h 179"/>
              <a:gd name="T80" fmla="+- 0 10261 10112"/>
              <a:gd name="T81" fmla="*/ T80 w 216"/>
              <a:gd name="T82" fmla="+- 0 1257 1105"/>
              <a:gd name="T83" fmla="*/ 1257 h 179"/>
              <a:gd name="T84" fmla="+- 0 10261 10112"/>
              <a:gd name="T85" fmla="*/ T84 w 216"/>
              <a:gd name="T86" fmla="+- 0 1276 1105"/>
              <a:gd name="T87" fmla="*/ 1276 h 179"/>
              <a:gd name="T88" fmla="+- 0 10328 10112"/>
              <a:gd name="T89" fmla="*/ T88 w 216"/>
              <a:gd name="T90" fmla="+- 0 1276 1105"/>
              <a:gd name="T91" fmla="*/ 1276 h 179"/>
              <a:gd name="T92" fmla="+- 0 10328 10112"/>
              <a:gd name="T93" fmla="*/ T92 w 216"/>
              <a:gd name="T94" fmla="+- 0 1257 1105"/>
              <a:gd name="T95" fmla="*/ 1257 h 179"/>
              <a:gd name="T96" fmla="+- 0 10328 10112"/>
              <a:gd name="T97" fmla="*/ T96 w 216"/>
              <a:gd name="T98" fmla="+- 0 1105 1105"/>
              <a:gd name="T99" fmla="*/ 1105 h 179"/>
              <a:gd name="T100" fmla="+- 0 10259 10112"/>
              <a:gd name="T101" fmla="*/ T100 w 216"/>
              <a:gd name="T102" fmla="+- 0 1105 1105"/>
              <a:gd name="T103" fmla="*/ 1105 h 179"/>
              <a:gd name="T104" fmla="+- 0 10259 10112"/>
              <a:gd name="T105" fmla="*/ T104 w 216"/>
              <a:gd name="T106" fmla="+- 0 1199 1105"/>
              <a:gd name="T107" fmla="*/ 1199 h 179"/>
              <a:gd name="T108" fmla="+- 0 10256 10112"/>
              <a:gd name="T109" fmla="*/ T108 w 216"/>
              <a:gd name="T110" fmla="+- 0 1214 1105"/>
              <a:gd name="T111" fmla="*/ 1214 h 179"/>
              <a:gd name="T112" fmla="+- 0 10249 10112"/>
              <a:gd name="T113" fmla="*/ T112 w 216"/>
              <a:gd name="T114" fmla="+- 0 1228 1105"/>
              <a:gd name="T115" fmla="*/ 1228 h 179"/>
              <a:gd name="T116" fmla="+- 0 10237 10112"/>
              <a:gd name="T117" fmla="*/ T116 w 216"/>
              <a:gd name="T118" fmla="+- 0 1237 1105"/>
              <a:gd name="T119" fmla="*/ 1237 h 179"/>
              <a:gd name="T120" fmla="+- 0 10220 10112"/>
              <a:gd name="T121" fmla="*/ T120 w 216"/>
              <a:gd name="T122" fmla="+- 0 1240 1105"/>
              <a:gd name="T123" fmla="*/ 1240 h 179"/>
              <a:gd name="T124" fmla="+- 0 10328 10112"/>
              <a:gd name="T125" fmla="*/ T124 w 216"/>
              <a:gd name="T126" fmla="+- 0 1240 1105"/>
              <a:gd name="T127" fmla="*/ 1240 h 179"/>
              <a:gd name="T128" fmla="+- 0 10328 10112"/>
              <a:gd name="T129" fmla="*/ T128 w 216"/>
              <a:gd name="T130" fmla="+- 0 1105 1105"/>
              <a:gd name="T131" fmla="*/ 1105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</a:cxnLst>
            <a:rect l="0" t="0" r="r" b="b"/>
            <a:pathLst>
              <a:path w="216" h="179">
                <a:moveTo>
                  <a:pt x="0" y="0"/>
                </a:moveTo>
                <a:lnTo>
                  <a:pt x="0" y="101"/>
                </a:lnTo>
                <a:lnTo>
                  <a:pt x="7" y="134"/>
                </a:lnTo>
                <a:lnTo>
                  <a:pt x="26" y="158"/>
                </a:lnTo>
                <a:lnTo>
                  <a:pt x="53" y="173"/>
                </a:lnTo>
                <a:lnTo>
                  <a:pt x="84" y="178"/>
                </a:lnTo>
                <a:lnTo>
                  <a:pt x="102" y="176"/>
                </a:lnTo>
                <a:lnTo>
                  <a:pt x="119" y="171"/>
                </a:lnTo>
                <a:lnTo>
                  <a:pt x="134" y="163"/>
                </a:lnTo>
                <a:lnTo>
                  <a:pt x="148" y="152"/>
                </a:lnTo>
                <a:lnTo>
                  <a:pt x="216" y="152"/>
                </a:lnTo>
                <a:lnTo>
                  <a:pt x="216" y="135"/>
                </a:lnTo>
                <a:lnTo>
                  <a:pt x="108" y="135"/>
                </a:lnTo>
                <a:lnTo>
                  <a:pt x="91" y="132"/>
                </a:lnTo>
                <a:lnTo>
                  <a:pt x="79" y="122"/>
                </a:lnTo>
                <a:lnTo>
                  <a:pt x="71" y="109"/>
                </a:lnTo>
                <a:lnTo>
                  <a:pt x="68" y="92"/>
                </a:lnTo>
                <a:lnTo>
                  <a:pt x="68" y="0"/>
                </a:lnTo>
                <a:lnTo>
                  <a:pt x="0" y="0"/>
                </a:lnTo>
                <a:close/>
                <a:moveTo>
                  <a:pt x="216" y="152"/>
                </a:moveTo>
                <a:lnTo>
                  <a:pt x="149" y="152"/>
                </a:lnTo>
                <a:lnTo>
                  <a:pt x="149" y="171"/>
                </a:lnTo>
                <a:lnTo>
                  <a:pt x="216" y="171"/>
                </a:lnTo>
                <a:lnTo>
                  <a:pt x="216" y="152"/>
                </a:lnTo>
                <a:close/>
                <a:moveTo>
                  <a:pt x="216" y="0"/>
                </a:moveTo>
                <a:lnTo>
                  <a:pt x="147" y="0"/>
                </a:lnTo>
                <a:lnTo>
                  <a:pt x="147" y="94"/>
                </a:lnTo>
                <a:lnTo>
                  <a:pt x="144" y="109"/>
                </a:lnTo>
                <a:lnTo>
                  <a:pt x="137" y="123"/>
                </a:lnTo>
                <a:lnTo>
                  <a:pt x="125" y="132"/>
                </a:lnTo>
                <a:lnTo>
                  <a:pt x="108" y="135"/>
                </a:lnTo>
                <a:lnTo>
                  <a:pt x="216" y="135"/>
                </a:lnTo>
                <a:lnTo>
                  <a:pt x="216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cxnSp macro="">
        <xdr:nvCxnSpPr>
          <xdr:cNvPr id="25" name="Line 17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8853" y="1360"/>
            <a:ext cx="1717" cy="0"/>
          </a:xfrm>
          <a:prstGeom prst="line">
            <a:avLst/>
          </a:prstGeom>
          <a:noFill/>
          <a:ln w="11853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pic>
        <xdr:nvPicPr>
          <xdr:cNvPr id="26" name="Picture 18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3" y="1037"/>
            <a:ext cx="269" cy="24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7" name="Picture 19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01" y="1038"/>
            <a:ext cx="244" cy="24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XFC207"/>
  <sheetViews>
    <sheetView tabSelected="1" view="pageBreakPreview" zoomScale="85" zoomScaleNormal="115" zoomScaleSheetLayoutView="85" zoomScalePageLayoutView="115" workbookViewId="0">
      <selection activeCell="K12" sqref="K12:Q12"/>
    </sheetView>
  </sheetViews>
  <sheetFormatPr defaultColWidth="0" defaultRowHeight="12.75" zeroHeight="1"/>
  <cols>
    <col min="1" max="9" width="5.140625" style="17" customWidth="1"/>
    <col min="10" max="10" width="5.42578125" style="17" customWidth="1"/>
    <col min="11" max="11" width="5.140625" style="17" customWidth="1"/>
    <col min="12" max="12" width="5.28515625" style="17" customWidth="1"/>
    <col min="13" max="16" width="5.140625" style="17" customWidth="1"/>
    <col min="17" max="17" width="5.85546875" style="17" customWidth="1"/>
    <col min="18" max="18" width="63.7109375" style="17" customWidth="1"/>
    <col min="19" max="20" width="5" style="17" hidden="1" customWidth="1"/>
    <col min="21" max="16383" width="9" style="17" hidden="1"/>
    <col min="16384" max="16384" width="34.42578125" style="17" hidden="1" customWidth="1"/>
  </cols>
  <sheetData>
    <row r="1" spans="1:25" ht="16.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4"/>
      <c r="R1" s="13"/>
    </row>
    <row r="2" spans="1: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4"/>
      <c r="R2" s="13"/>
    </row>
    <row r="3" spans="1: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  <c r="R3" s="13"/>
    </row>
    <row r="4" spans="1: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4"/>
      <c r="R4" s="13"/>
    </row>
    <row r="5" spans="1: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13"/>
    </row>
    <row r="6" spans="1:25" ht="14.1" customHeight="1">
      <c r="A6" s="59" t="s">
        <v>37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16"/>
    </row>
    <row r="7" spans="1:25" ht="14.1" customHeight="1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16"/>
    </row>
    <row r="8" spans="1:25" ht="14.1" customHeight="1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16"/>
    </row>
    <row r="9" spans="1:25" ht="14.1" customHeight="1">
      <c r="A9" s="59" t="s">
        <v>61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16"/>
      <c r="R9" s="16"/>
    </row>
    <row r="10" spans="1:25" ht="14.1" customHeight="1">
      <c r="A10" s="50" t="s">
        <v>38</v>
      </c>
      <c r="B10" s="50"/>
      <c r="C10" s="50"/>
      <c r="D10" s="50"/>
      <c r="E10" s="50"/>
      <c r="F10" s="50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25" ht="14.1" customHeight="1">
      <c r="A11" s="39"/>
      <c r="B11" s="40" t="s">
        <v>0</v>
      </c>
      <c r="C11" s="39"/>
      <c r="D11" s="39"/>
      <c r="E11" s="39"/>
      <c r="F11" s="39"/>
      <c r="G11" s="16"/>
      <c r="H11" s="16"/>
      <c r="I11" s="16"/>
      <c r="J11" s="16"/>
      <c r="K11" s="49" t="str">
        <f>IFERROR(VLOOKUP($K$12,Blad2!$A$6:$O$21,2,),"")</f>
        <v/>
      </c>
      <c r="L11" s="49"/>
      <c r="M11" s="49"/>
      <c r="N11" s="49"/>
      <c r="O11" s="49"/>
      <c r="P11" s="49"/>
      <c r="Q11" s="49"/>
      <c r="R11" s="16"/>
    </row>
    <row r="12" spans="1:25" ht="14.1" customHeight="1">
      <c r="A12" s="26"/>
      <c r="B12" s="26" t="s">
        <v>15</v>
      </c>
      <c r="C12" s="26"/>
      <c r="D12" s="26"/>
      <c r="E12" s="26"/>
      <c r="F12" s="26"/>
      <c r="G12" s="26"/>
      <c r="H12" s="26"/>
      <c r="I12" s="27"/>
      <c r="J12" s="26"/>
      <c r="K12" s="60" t="s">
        <v>14</v>
      </c>
      <c r="L12" s="60"/>
      <c r="M12" s="60"/>
      <c r="N12" s="60"/>
      <c r="O12" s="60"/>
      <c r="P12" s="60"/>
      <c r="Q12" s="60"/>
      <c r="R12" s="56" t="str">
        <f>IF(OR(K12="Selecteer hier uw verwarmingsketel",K12=""),"","   &lt;======  Selecteer hier uw verwarmingsketel")</f>
        <v/>
      </c>
      <c r="S12" s="56"/>
      <c r="T12" s="56"/>
      <c r="U12" s="56"/>
      <c r="V12" s="56"/>
      <c r="W12" s="56"/>
      <c r="X12" s="56"/>
      <c r="Y12" s="56"/>
    </row>
    <row r="13" spans="1:25" ht="14.1" customHeight="1">
      <c r="A13" s="26"/>
      <c r="B13" s="26" t="s">
        <v>4</v>
      </c>
      <c r="C13" s="26"/>
      <c r="D13" s="26"/>
      <c r="E13" s="26"/>
      <c r="F13" s="26"/>
      <c r="G13" s="26"/>
      <c r="H13" s="27"/>
      <c r="I13" s="26"/>
      <c r="J13" s="26"/>
      <c r="K13" s="49" t="str">
        <f>IFERROR(VLOOKUP($K$12,Blad2!$A$6:$O$21,3,),"")</f>
        <v/>
      </c>
      <c r="L13" s="49"/>
      <c r="M13" s="49"/>
      <c r="N13" s="49"/>
      <c r="O13" s="49"/>
      <c r="P13" s="49"/>
      <c r="Q13" s="49"/>
      <c r="R13" s="14"/>
    </row>
    <row r="14" spans="1:25" ht="14.1" customHeight="1">
      <c r="A14" s="26"/>
      <c r="B14" s="26" t="s">
        <v>39</v>
      </c>
      <c r="C14" s="26"/>
      <c r="D14" s="26"/>
      <c r="E14" s="26"/>
      <c r="F14" s="26"/>
      <c r="G14" s="26"/>
      <c r="H14" s="27"/>
      <c r="I14" s="26"/>
      <c r="J14" s="26"/>
      <c r="K14" s="49" t="str">
        <f>IFERROR(VLOOKUP($K$12,Blad2!$A$6:$O$21,4,),"")</f>
        <v/>
      </c>
      <c r="L14" s="49"/>
      <c r="M14" s="49"/>
      <c r="N14" s="49"/>
      <c r="O14" s="49"/>
      <c r="P14" s="49"/>
      <c r="Q14" s="49"/>
      <c r="R14" s="14"/>
    </row>
    <row r="15" spans="1:25" ht="14.1" customHeight="1">
      <c r="A15" s="26"/>
      <c r="B15" s="26" t="s">
        <v>16</v>
      </c>
      <c r="C15" s="26"/>
      <c r="D15" s="26"/>
      <c r="E15" s="26"/>
      <c r="F15" s="27"/>
      <c r="G15" s="26"/>
      <c r="H15" s="26"/>
      <c r="I15" s="26"/>
      <c r="J15" s="26"/>
      <c r="K15" s="49" t="str">
        <f>IFERROR(VLOOKUP($K$12,Blad2!$A$6:$O$21,5,),"")</f>
        <v/>
      </c>
      <c r="L15" s="49"/>
      <c r="M15" s="49"/>
      <c r="N15" s="49"/>
      <c r="O15" s="49"/>
      <c r="P15" s="49"/>
      <c r="Q15" s="49"/>
      <c r="R15" s="14"/>
    </row>
    <row r="16" spans="1:25" ht="14.1" customHeight="1">
      <c r="A16" s="26"/>
      <c r="B16" s="52" t="s">
        <v>24</v>
      </c>
      <c r="C16" s="52"/>
      <c r="D16" s="52"/>
      <c r="E16" s="52"/>
      <c r="F16" s="52"/>
      <c r="G16" s="52"/>
      <c r="H16" s="52"/>
      <c r="I16" s="52"/>
      <c r="J16" s="26"/>
      <c r="K16" s="48" t="str">
        <f>IFERROR(VLOOKUP($K$12,Blad2!$A$6:$O$21,6,),"")</f>
        <v/>
      </c>
      <c r="L16" s="48"/>
      <c r="M16" s="48"/>
      <c r="N16" s="48"/>
      <c r="O16" s="48"/>
      <c r="P16" s="48"/>
      <c r="Q16" s="48"/>
      <c r="R16" s="14"/>
    </row>
    <row r="17" spans="1:18" ht="14.1" customHeight="1">
      <c r="A17" s="26"/>
      <c r="B17" s="55" t="s">
        <v>32</v>
      </c>
      <c r="C17" s="55"/>
      <c r="D17" s="55"/>
      <c r="E17" s="55"/>
      <c r="F17" s="55"/>
      <c r="G17" s="55"/>
      <c r="H17" s="55"/>
      <c r="I17" s="55"/>
      <c r="J17" s="26"/>
      <c r="K17" s="49" t="str">
        <f>IFERROR(VLOOKUP($K$12,Blad2!$A$6:$O$21,7,),"")</f>
        <v/>
      </c>
      <c r="L17" s="49"/>
      <c r="M17" s="49"/>
      <c r="N17" s="49"/>
      <c r="O17" s="49"/>
      <c r="P17" s="49"/>
      <c r="Q17" s="49"/>
      <c r="R17" s="14"/>
    </row>
    <row r="18" spans="1:18" ht="14.1" customHeight="1">
      <c r="A18" s="45" t="s">
        <v>73</v>
      </c>
      <c r="B18" s="41"/>
      <c r="C18" s="41"/>
      <c r="D18" s="41"/>
      <c r="E18" s="41"/>
      <c r="F18" s="41"/>
      <c r="G18" s="41"/>
      <c r="H18" s="41"/>
      <c r="I18" s="41"/>
      <c r="J18" s="40"/>
      <c r="K18" s="37"/>
      <c r="L18" s="37"/>
      <c r="M18" s="37"/>
      <c r="N18" s="37"/>
      <c r="O18" s="37"/>
      <c r="P18" s="37"/>
      <c r="Q18" s="37"/>
      <c r="R18" s="42"/>
    </row>
    <row r="19" spans="1:18" ht="14.1" customHeight="1">
      <c r="A19" s="26"/>
      <c r="B19" s="26" t="s">
        <v>19</v>
      </c>
      <c r="C19" s="26"/>
      <c r="D19" s="26"/>
      <c r="E19" s="27"/>
      <c r="F19" s="26"/>
      <c r="G19" s="26"/>
      <c r="H19" s="26"/>
      <c r="I19" s="26"/>
      <c r="J19" s="26"/>
      <c r="K19" s="49" t="str">
        <f>IFERROR(VLOOKUP($K$12,Blad2!$A$6:$O$21,8,),"")</f>
        <v/>
      </c>
      <c r="L19" s="49"/>
      <c r="M19" s="49"/>
      <c r="N19" s="49"/>
      <c r="O19" s="49"/>
      <c r="P19" s="49"/>
      <c r="Q19" s="49"/>
      <c r="R19" s="14"/>
    </row>
    <row r="20" spans="1:18" ht="14.1" customHeight="1">
      <c r="A20" s="26"/>
      <c r="B20" s="55" t="s">
        <v>21</v>
      </c>
      <c r="C20" s="55"/>
      <c r="D20" s="55"/>
      <c r="E20" s="55"/>
      <c r="F20" s="55"/>
      <c r="G20" s="55"/>
      <c r="H20" s="55"/>
      <c r="I20" s="55"/>
      <c r="J20" s="26"/>
      <c r="K20" s="47"/>
      <c r="L20" s="47"/>
      <c r="M20" s="47"/>
      <c r="N20" s="47"/>
      <c r="O20" s="47"/>
      <c r="P20" s="47"/>
      <c r="Q20" s="47"/>
      <c r="R20" s="14"/>
    </row>
    <row r="21" spans="1:18" ht="14.1" customHeight="1">
      <c r="A21" s="26"/>
      <c r="B21" s="55"/>
      <c r="C21" s="55"/>
      <c r="D21" s="55"/>
      <c r="E21" s="55"/>
      <c r="F21" s="55"/>
      <c r="G21" s="55"/>
      <c r="H21" s="55"/>
      <c r="I21" s="55"/>
      <c r="J21" s="26"/>
      <c r="K21" s="49" t="str">
        <f>IFERROR(VLOOKUP($K$12,Blad2!$A$6:$O$21,9,),"")</f>
        <v/>
      </c>
      <c r="L21" s="49"/>
      <c r="M21" s="49"/>
      <c r="N21" s="49"/>
      <c r="O21" s="49"/>
      <c r="P21" s="49"/>
      <c r="Q21" s="49"/>
      <c r="R21" s="14"/>
    </row>
    <row r="22" spans="1:18" ht="14.1" customHeight="1">
      <c r="A22" s="40"/>
      <c r="B22" s="41"/>
      <c r="C22" s="41"/>
      <c r="D22" s="41"/>
      <c r="E22" s="41"/>
      <c r="F22" s="41"/>
      <c r="G22" s="41"/>
      <c r="H22" s="41"/>
      <c r="I22" s="41"/>
      <c r="J22" s="40"/>
      <c r="K22" s="37"/>
      <c r="L22" s="37"/>
      <c r="M22" s="37"/>
      <c r="N22" s="37"/>
      <c r="O22" s="37"/>
      <c r="P22" s="37"/>
      <c r="Q22" s="37"/>
      <c r="R22" s="42"/>
    </row>
    <row r="23" spans="1:18" ht="14.1" customHeight="1">
      <c r="A23" s="50" t="s">
        <v>35</v>
      </c>
      <c r="B23" s="50"/>
      <c r="C23" s="50"/>
      <c r="D23" s="50"/>
      <c r="E23" s="50"/>
      <c r="F23" s="50"/>
      <c r="G23" s="41"/>
      <c r="H23" s="41"/>
      <c r="I23" s="41"/>
      <c r="J23" s="40"/>
      <c r="K23" s="37"/>
      <c r="L23" s="37"/>
      <c r="M23" s="37"/>
      <c r="N23" s="37"/>
      <c r="O23" s="37"/>
      <c r="P23" s="37"/>
      <c r="Q23" s="37"/>
      <c r="R23" s="42"/>
    </row>
    <row r="24" spans="1:18" ht="14.1" customHeight="1">
      <c r="A24" s="45" t="s">
        <v>74</v>
      </c>
      <c r="B24" s="28"/>
      <c r="C24" s="28"/>
      <c r="D24" s="28"/>
      <c r="E24" s="28"/>
      <c r="F24" s="28"/>
      <c r="G24" s="28"/>
      <c r="H24" s="28"/>
      <c r="I24" s="28"/>
      <c r="J24" s="26"/>
      <c r="K24" s="27"/>
      <c r="L24" s="27"/>
      <c r="M24" s="27"/>
      <c r="N24" s="27"/>
      <c r="O24" s="27"/>
      <c r="P24" s="27"/>
      <c r="Q24" s="27"/>
      <c r="R24" s="24"/>
    </row>
    <row r="25" spans="1:18" ht="14.1" customHeight="1">
      <c r="A25" s="29"/>
      <c r="B25" s="55" t="s">
        <v>60</v>
      </c>
      <c r="C25" s="57"/>
      <c r="D25" s="57"/>
      <c r="E25" s="57"/>
      <c r="F25" s="57"/>
      <c r="G25" s="57"/>
      <c r="H25" s="57"/>
      <c r="I25" s="57"/>
      <c r="J25" s="26"/>
      <c r="K25" s="49" t="str">
        <f>IFERROR(VLOOKUP($K$12,Blad2!$A$6:$O$21,10,),"")</f>
        <v/>
      </c>
      <c r="L25" s="49"/>
      <c r="M25" s="49"/>
      <c r="N25" s="49"/>
      <c r="O25" s="49"/>
      <c r="P25" s="49"/>
      <c r="Q25" s="49"/>
      <c r="R25" s="14"/>
    </row>
    <row r="26" spans="1:18" ht="14.1" customHeight="1">
      <c r="A26" s="26"/>
      <c r="B26" s="26" t="s">
        <v>34</v>
      </c>
      <c r="C26" s="26"/>
      <c r="D26" s="26"/>
      <c r="E26" s="27"/>
      <c r="F26" s="26"/>
      <c r="G26" s="26"/>
      <c r="H26" s="26"/>
      <c r="I26" s="26"/>
      <c r="J26" s="26"/>
      <c r="K26" s="37" t="str">
        <f>IFERROR(VLOOKUP($K$12,Blad2!$A$6:$O$21,11,),"")</f>
        <v/>
      </c>
      <c r="L26" s="30" t="str">
        <f>IF(K26="","","kW")</f>
        <v/>
      </c>
      <c r="N26" s="37"/>
      <c r="P26" s="30"/>
      <c r="Q26" s="31"/>
      <c r="R26" s="14"/>
    </row>
    <row r="27" spans="1:18" ht="14.1" customHeight="1">
      <c r="A27" s="26"/>
      <c r="B27" s="26" t="s">
        <v>2</v>
      </c>
      <c r="C27" s="26"/>
      <c r="D27" s="27"/>
      <c r="E27" s="26"/>
      <c r="F27" s="26"/>
      <c r="G27" s="26"/>
      <c r="H27" s="26"/>
      <c r="I27" s="26"/>
      <c r="J27" s="26"/>
      <c r="K27" s="49" t="str">
        <f>IFERROR(VLOOKUP($K$12,Blad2!$A$6:$O$21,12,),"")</f>
        <v/>
      </c>
      <c r="L27" s="49"/>
      <c r="M27" s="49"/>
      <c r="N27" s="49"/>
      <c r="O27" s="49"/>
      <c r="P27" s="49"/>
      <c r="Q27" s="49"/>
      <c r="R27" s="14"/>
    </row>
    <row r="28" spans="1:18" ht="14.1" customHeight="1">
      <c r="A28" s="26"/>
      <c r="B28" s="26" t="s">
        <v>25</v>
      </c>
      <c r="C28" s="26"/>
      <c r="D28" s="26"/>
      <c r="E28" s="26"/>
      <c r="F28" s="26"/>
      <c r="G28" s="27"/>
      <c r="H28" s="26"/>
      <c r="I28" s="26"/>
      <c r="J28" s="26"/>
      <c r="K28" s="49" t="str">
        <f>IFERROR(VLOOKUP($K$12,Blad2!$A$6:$O$21,13,),"")</f>
        <v/>
      </c>
      <c r="L28" s="49"/>
      <c r="M28" s="49"/>
      <c r="N28" s="49"/>
      <c r="O28" s="49"/>
      <c r="P28" s="49"/>
      <c r="Q28" s="49"/>
      <c r="R28" s="14"/>
    </row>
    <row r="29" spans="1:18" ht="14.1" customHeight="1">
      <c r="A29" s="26"/>
      <c r="B29" s="26" t="s">
        <v>26</v>
      </c>
      <c r="C29" s="26"/>
      <c r="D29" s="26"/>
      <c r="E29" s="26"/>
      <c r="F29" s="27"/>
      <c r="G29" s="26"/>
      <c r="H29" s="26"/>
      <c r="I29" s="26"/>
      <c r="J29" s="26"/>
      <c r="K29" s="58" t="str">
        <f>IFERROR(VLOOKUP($K$12,Blad2!$A$6:$O$21,14,),"")</f>
        <v/>
      </c>
      <c r="L29" s="58"/>
      <c r="M29" s="30" t="str">
        <f>IF(K29="","","%")</f>
        <v/>
      </c>
      <c r="N29" s="46"/>
      <c r="O29" s="32"/>
      <c r="P29" s="30"/>
      <c r="Q29" s="27"/>
      <c r="R29" s="15"/>
    </row>
    <row r="30" spans="1:18" ht="14.1" customHeight="1">
      <c r="A30" s="26"/>
      <c r="B30" s="26" t="s">
        <v>27</v>
      </c>
      <c r="C30" s="26"/>
      <c r="D30" s="26"/>
      <c r="E30" s="26"/>
      <c r="F30" s="26"/>
      <c r="G30" s="27"/>
      <c r="H30" s="26"/>
      <c r="I30" s="26"/>
      <c r="J30" s="26"/>
      <c r="K30" s="37" t="str">
        <f>IFERROR(VLOOKUP($K$12,Blad2!$A$6:$O$21,15,),"")</f>
        <v/>
      </c>
      <c r="L30" s="32" t="str">
        <f>IF(K30="","","°C")</f>
        <v/>
      </c>
      <c r="M30" s="37"/>
      <c r="N30" s="37"/>
      <c r="O30" s="32"/>
      <c r="P30" s="30"/>
      <c r="Q30" s="27"/>
      <c r="R30" s="14"/>
    </row>
    <row r="31" spans="1:18" ht="14.1" customHeight="1">
      <c r="A31" s="26"/>
      <c r="B31" s="26"/>
      <c r="C31" s="26"/>
      <c r="D31" s="26"/>
      <c r="E31" s="26"/>
      <c r="F31" s="26"/>
      <c r="G31" s="27"/>
      <c r="H31" s="26"/>
      <c r="I31" s="26"/>
      <c r="J31" s="26"/>
      <c r="K31" s="27"/>
      <c r="L31" s="27"/>
      <c r="M31" s="27"/>
      <c r="N31" s="27"/>
      <c r="O31" s="32"/>
      <c r="P31" s="30"/>
      <c r="Q31" s="27"/>
      <c r="R31" s="24"/>
    </row>
    <row r="32" spans="1:18" ht="14.1" customHeight="1">
      <c r="A32" s="50" t="s">
        <v>36</v>
      </c>
      <c r="B32" s="50"/>
      <c r="C32" s="50"/>
      <c r="D32" s="50"/>
      <c r="E32" s="50"/>
      <c r="F32" s="50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7"/>
      <c r="R32" s="13"/>
    </row>
    <row r="33" spans="1:18" ht="14.1" customHeight="1">
      <c r="A33" s="45" t="s">
        <v>75</v>
      </c>
      <c r="B33" s="41"/>
      <c r="C33" s="41"/>
      <c r="D33" s="41"/>
      <c r="E33" s="41"/>
      <c r="F33" s="41"/>
      <c r="G33" s="41"/>
      <c r="H33" s="41"/>
      <c r="I33" s="40"/>
      <c r="J33" s="40"/>
      <c r="K33" s="40"/>
      <c r="L33" s="40"/>
      <c r="M33" s="40"/>
      <c r="N33" s="40"/>
      <c r="O33" s="40"/>
      <c r="P33" s="40"/>
      <c r="Q33" s="37"/>
      <c r="R33" s="38"/>
    </row>
    <row r="34" spans="1:18" ht="14.1" customHeight="1">
      <c r="A34" s="26"/>
      <c r="B34" s="55" t="s">
        <v>5</v>
      </c>
      <c r="C34" s="55"/>
      <c r="D34" s="55"/>
      <c r="E34" s="55"/>
      <c r="F34" s="55"/>
      <c r="G34" s="55"/>
      <c r="H34" s="55"/>
      <c r="I34" s="55"/>
      <c r="J34" s="48" t="str">
        <f>IFERROR(VLOOKUP($K$12,Blad2!$A$6:$AH$21,16,),"")</f>
        <v/>
      </c>
      <c r="K34" s="48"/>
      <c r="L34" s="48"/>
      <c r="M34" s="48"/>
      <c r="N34" s="48"/>
      <c r="O34" s="48"/>
      <c r="P34" s="48"/>
      <c r="Q34" s="48"/>
      <c r="R34" s="14"/>
    </row>
    <row r="35" spans="1:18" ht="14.1" customHeight="1">
      <c r="A35" s="26"/>
      <c r="B35" s="55"/>
      <c r="C35" s="55"/>
      <c r="D35" s="55"/>
      <c r="E35" s="55"/>
      <c r="F35" s="55"/>
      <c r="G35" s="55"/>
      <c r="H35" s="55"/>
      <c r="I35" s="55"/>
      <c r="J35" s="48"/>
      <c r="K35" s="48"/>
      <c r="L35" s="48"/>
      <c r="M35" s="48"/>
      <c r="N35" s="48"/>
      <c r="O35" s="48"/>
      <c r="P35" s="48"/>
      <c r="Q35" s="48"/>
      <c r="R35" s="14"/>
    </row>
    <row r="36" spans="1:18" ht="14.1" customHeight="1">
      <c r="A36" s="33"/>
      <c r="B36" s="61" t="s">
        <v>34</v>
      </c>
      <c r="C36" s="61"/>
      <c r="D36" s="61"/>
      <c r="E36" s="61"/>
      <c r="F36" s="61"/>
      <c r="G36" s="61"/>
      <c r="H36" s="61"/>
      <c r="I36" s="61"/>
      <c r="J36" s="26"/>
      <c r="K36" s="37" t="str">
        <f>IFERROR(VLOOKUP($K$12,Blad2!$A$6:$AH$21,17,),"")</f>
        <v/>
      </c>
      <c r="L36" s="34" t="str">
        <f>IF(K36="","","kW")</f>
        <v/>
      </c>
      <c r="M36" s="34"/>
      <c r="N36" s="34"/>
      <c r="P36" s="34"/>
      <c r="Q36" s="34"/>
      <c r="R36" s="14"/>
    </row>
    <row r="37" spans="1:18" ht="14.1" customHeight="1">
      <c r="A37" s="26"/>
      <c r="B37" s="52" t="s">
        <v>47</v>
      </c>
      <c r="C37" s="52"/>
      <c r="D37" s="52"/>
      <c r="E37" s="52"/>
      <c r="F37" s="52"/>
      <c r="G37" s="52"/>
      <c r="H37" s="52"/>
      <c r="I37" s="52"/>
      <c r="J37" s="26"/>
      <c r="K37" s="48" t="str">
        <f>IFERROR(VLOOKUP($K$12,Blad2!$A$6:$AH$21,18,),"")</f>
        <v/>
      </c>
      <c r="L37" s="48"/>
      <c r="M37" s="48"/>
      <c r="N37" s="48"/>
      <c r="O37" s="48"/>
      <c r="P37" s="48"/>
      <c r="Q37" s="48"/>
      <c r="R37" s="14"/>
    </row>
    <row r="38" spans="1:18" ht="14.1" customHeight="1">
      <c r="A38" s="26"/>
      <c r="B38" s="26" t="s">
        <v>52</v>
      </c>
      <c r="C38" s="26"/>
      <c r="D38" s="26"/>
      <c r="E38" s="26"/>
      <c r="F38" s="26"/>
      <c r="G38" s="26"/>
      <c r="H38" s="26"/>
      <c r="I38" s="26"/>
      <c r="J38" s="26"/>
      <c r="K38" s="48" t="str">
        <f>IFERROR(VLOOKUP($K$12,Blad2!$A$6:$AH$21,19,),"")</f>
        <v/>
      </c>
      <c r="L38" s="48"/>
      <c r="M38" s="48"/>
      <c r="N38" s="48"/>
      <c r="O38" s="48"/>
      <c r="P38" s="48"/>
      <c r="Q38" s="48"/>
      <c r="R38" s="18"/>
    </row>
    <row r="39" spans="1:18" ht="14.1" customHeight="1">
      <c r="A39" s="26"/>
      <c r="B39" s="52" t="s">
        <v>76</v>
      </c>
      <c r="C39" s="52"/>
      <c r="D39" s="52"/>
      <c r="E39" s="52"/>
      <c r="F39" s="52"/>
      <c r="G39" s="52"/>
      <c r="H39" s="52"/>
      <c r="I39" s="52"/>
      <c r="J39" s="26"/>
      <c r="K39" s="48" t="str">
        <f>IFERROR(VLOOKUP($K$12,Blad2!$A$6:$AH$21,20,),"")</f>
        <v/>
      </c>
      <c r="L39" s="48"/>
      <c r="M39" s="48"/>
      <c r="N39" s="48"/>
      <c r="O39" s="48"/>
      <c r="P39" s="48"/>
      <c r="Q39" s="48"/>
      <c r="R39" s="14"/>
    </row>
    <row r="40" spans="1:18" ht="14.1" customHeight="1">
      <c r="A40" s="26"/>
      <c r="B40" s="52" t="s">
        <v>77</v>
      </c>
      <c r="C40" s="52"/>
      <c r="D40" s="52"/>
      <c r="E40" s="52"/>
      <c r="F40" s="52"/>
      <c r="G40" s="52"/>
      <c r="H40" s="52"/>
      <c r="I40" s="52"/>
      <c r="J40" s="26"/>
      <c r="K40" s="49" t="str">
        <f>IFERROR(VLOOKUP($K$12,Blad2!$A$6:$AH$21,21,),"")</f>
        <v/>
      </c>
      <c r="L40" s="49"/>
      <c r="M40" s="34"/>
      <c r="N40" s="34"/>
      <c r="O40" s="34"/>
      <c r="P40" s="34"/>
      <c r="Q40" s="34"/>
      <c r="R40" s="13"/>
    </row>
    <row r="41" spans="1:18" ht="14.1" customHeight="1">
      <c r="A41" s="26"/>
      <c r="B41" s="55" t="s">
        <v>78</v>
      </c>
      <c r="C41" s="55"/>
      <c r="D41" s="55"/>
      <c r="E41" s="55"/>
      <c r="F41" s="55"/>
      <c r="G41" s="55"/>
      <c r="H41" s="55"/>
      <c r="I41" s="55"/>
      <c r="J41" s="26"/>
      <c r="K41" s="49" t="str">
        <f>IFERROR(VLOOKUP($K$12,Blad2!$P$6:$AH$21,14,),"")</f>
        <v/>
      </c>
      <c r="L41" s="49"/>
      <c r="M41" s="49"/>
      <c r="N41" s="49"/>
      <c r="O41" s="49"/>
      <c r="P41" s="49"/>
      <c r="Q41" s="49"/>
      <c r="R41" s="13"/>
    </row>
    <row r="42" spans="1:18" ht="14.1" customHeight="1">
      <c r="A42" s="26"/>
      <c r="B42" s="55"/>
      <c r="C42" s="55"/>
      <c r="D42" s="55"/>
      <c r="E42" s="55"/>
      <c r="F42" s="55"/>
      <c r="G42" s="55"/>
      <c r="H42" s="55"/>
      <c r="I42" s="55"/>
      <c r="J42" s="26"/>
      <c r="K42" s="49" t="str">
        <f>IFERROR(VLOOKUP($K$12,Blad2!$A$6:$AH$21,22,),"")</f>
        <v/>
      </c>
      <c r="L42" s="49"/>
      <c r="M42" s="49"/>
      <c r="N42" s="49"/>
      <c r="O42" s="49"/>
      <c r="P42" s="49"/>
      <c r="Q42" s="49"/>
      <c r="R42" s="13"/>
    </row>
    <row r="43" spans="1:18" ht="14.1" customHeight="1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36"/>
      <c r="L43" s="36"/>
      <c r="M43" s="36"/>
      <c r="N43" s="36"/>
      <c r="O43" s="35"/>
      <c r="P43" s="35"/>
      <c r="Q43" s="35"/>
      <c r="R43" s="25"/>
    </row>
    <row r="44" spans="1:18" ht="14.1" customHeight="1">
      <c r="A44" s="50" t="s">
        <v>54</v>
      </c>
      <c r="B44" s="50"/>
      <c r="C44" s="50"/>
      <c r="D44" s="50"/>
      <c r="E44" s="50"/>
      <c r="F44" s="50"/>
      <c r="G44" s="26"/>
      <c r="H44" s="26"/>
      <c r="I44" s="26"/>
      <c r="J44" s="26"/>
      <c r="K44" s="36"/>
      <c r="L44" s="36"/>
      <c r="M44" s="36"/>
      <c r="N44" s="36"/>
      <c r="O44" s="35"/>
      <c r="P44" s="35"/>
      <c r="Q44" s="35"/>
      <c r="R44" s="19"/>
    </row>
    <row r="45" spans="1:18" ht="14.1" customHeight="1">
      <c r="A45" s="39"/>
      <c r="B45" s="53" t="s">
        <v>13</v>
      </c>
      <c r="C45" s="53"/>
      <c r="D45" s="53"/>
      <c r="E45" s="53"/>
      <c r="F45" s="53"/>
      <c r="G45" s="53"/>
      <c r="H45" s="53"/>
      <c r="I45" s="53"/>
      <c r="J45" s="40"/>
      <c r="K45" s="49" t="str">
        <f>IFERROR(VLOOKUP($K$12,Blad2!$A$6:$AH$21,23,),"")</f>
        <v/>
      </c>
      <c r="L45" s="49"/>
      <c r="M45" s="49"/>
      <c r="N45" s="49"/>
      <c r="O45" s="49"/>
      <c r="P45" s="49"/>
      <c r="Q45" s="49"/>
      <c r="R45" s="38"/>
    </row>
    <row r="46" spans="1:18" ht="14.1" customHeight="1">
      <c r="A46" s="26"/>
      <c r="B46" s="26" t="s">
        <v>58</v>
      </c>
      <c r="C46" s="26"/>
      <c r="D46" s="26"/>
      <c r="E46" s="26"/>
      <c r="F46" s="26"/>
      <c r="G46" s="26"/>
      <c r="H46" s="26"/>
      <c r="I46" s="26"/>
      <c r="J46" s="26"/>
      <c r="K46" s="51" t="str">
        <f>IFERROR(VLOOKUP($K$12,Blad2!$A$6:$AH$21,24,),"")</f>
        <v/>
      </c>
      <c r="L46" s="51"/>
      <c r="M46" s="51"/>
      <c r="N46" s="51"/>
      <c r="O46" s="51"/>
      <c r="P46" s="51"/>
      <c r="Q46" s="51"/>
      <c r="R46" s="19"/>
    </row>
    <row r="47" spans="1:18" ht="14.1" customHeight="1">
      <c r="A47" s="26"/>
      <c r="B47" s="26" t="s">
        <v>59</v>
      </c>
      <c r="C47" s="26"/>
      <c r="D47" s="26"/>
      <c r="E47" s="26"/>
      <c r="F47" s="26"/>
      <c r="G47" s="26"/>
      <c r="H47" s="26"/>
      <c r="I47" s="26"/>
      <c r="J47" s="26"/>
      <c r="K47" s="54" t="str">
        <f>IFERROR(VLOOKUP($K$12,Blad2!$A$6:$AH$21,25,),"")</f>
        <v/>
      </c>
      <c r="L47" s="54"/>
      <c r="M47" s="54"/>
      <c r="N47" s="54"/>
      <c r="O47" s="54"/>
      <c r="P47" s="54"/>
      <c r="Q47" s="54"/>
      <c r="R47" s="19"/>
    </row>
    <row r="48" spans="1:18" ht="14.1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54"/>
      <c r="L48" s="54"/>
      <c r="M48" s="54"/>
      <c r="N48" s="54"/>
      <c r="O48" s="54"/>
      <c r="P48" s="54"/>
      <c r="Q48" s="54"/>
      <c r="R48" s="38"/>
    </row>
    <row r="49" spans="1:18" ht="17.100000000000001" customHeight="1">
      <c r="A49" s="26"/>
      <c r="B49" s="26" t="s">
        <v>55</v>
      </c>
      <c r="C49" s="26"/>
      <c r="D49" s="26"/>
      <c r="E49" s="27"/>
      <c r="F49" s="26"/>
      <c r="G49" s="26"/>
      <c r="H49" s="26"/>
      <c r="I49" s="26"/>
      <c r="J49" s="26"/>
      <c r="K49" s="48" t="str">
        <f>IFERROR(VLOOKUP($K$12,Blad2!$A$6:$AH$21,26,),"")</f>
        <v/>
      </c>
      <c r="L49" s="48"/>
      <c r="M49" s="48"/>
      <c r="N49" s="48"/>
      <c r="O49" s="48"/>
      <c r="P49" s="48"/>
      <c r="Q49" s="48"/>
      <c r="R49" s="14"/>
    </row>
    <row r="50" spans="1:18" ht="13.5" customHeight="1">
      <c r="A50" s="26"/>
      <c r="B50" s="26"/>
      <c r="C50" s="26"/>
      <c r="D50" s="26"/>
      <c r="E50" s="27"/>
      <c r="F50" s="26"/>
      <c r="G50" s="26"/>
      <c r="H50" s="26"/>
      <c r="I50" s="26"/>
      <c r="J50" s="26"/>
      <c r="K50" s="48"/>
      <c r="L50" s="48"/>
      <c r="M50" s="48"/>
      <c r="N50" s="48"/>
      <c r="O50" s="48"/>
      <c r="P50" s="48"/>
      <c r="Q50" s="48"/>
      <c r="R50" s="20"/>
    </row>
    <row r="51" spans="1:18" ht="17.100000000000001" customHeight="1">
      <c r="A51" s="26"/>
      <c r="B51" s="26" t="s">
        <v>56</v>
      </c>
      <c r="C51" s="26"/>
      <c r="D51" s="26"/>
      <c r="E51" s="27"/>
      <c r="F51" s="26"/>
      <c r="G51" s="26"/>
      <c r="H51" s="26"/>
      <c r="I51" s="26"/>
      <c r="J51" s="26"/>
      <c r="K51" s="49" t="str">
        <f>IFERROR(VLOOKUP($K$12,Blad2!$A$6:$AH$21,27,),"")</f>
        <v/>
      </c>
      <c r="L51" s="49"/>
      <c r="M51" s="49"/>
      <c r="N51" s="49"/>
      <c r="O51" s="49"/>
      <c r="P51" s="49"/>
      <c r="Q51" s="49"/>
      <c r="R51" s="20"/>
    </row>
    <row r="52" spans="1:18" ht="17.100000000000001" customHeight="1">
      <c r="A52" s="26"/>
      <c r="B52" s="26" t="s">
        <v>57</v>
      </c>
      <c r="C52" s="26"/>
      <c r="D52" s="26"/>
      <c r="E52" s="27"/>
      <c r="F52" s="26"/>
      <c r="G52" s="26"/>
      <c r="H52" s="26"/>
      <c r="I52" s="26"/>
      <c r="J52" s="26"/>
      <c r="K52" s="48" t="str">
        <f>IFERROR(VLOOKUP($K$12,Blad2!$A$6:$AH$21,28,),"")</f>
        <v/>
      </c>
      <c r="L52" s="48"/>
      <c r="M52" s="48"/>
      <c r="N52" s="48"/>
      <c r="O52" s="48"/>
      <c r="P52" s="48"/>
      <c r="Q52" s="48"/>
      <c r="R52" s="20"/>
    </row>
    <row r="53" spans="1:18" ht="17.100000000000001" customHeight="1">
      <c r="A53" s="40"/>
      <c r="B53" s="40"/>
      <c r="C53" s="40"/>
      <c r="D53" s="40"/>
      <c r="E53" s="37"/>
      <c r="F53" s="40"/>
      <c r="G53" s="40"/>
      <c r="H53" s="40"/>
      <c r="I53" s="40"/>
      <c r="J53" s="40"/>
      <c r="K53" s="48"/>
      <c r="L53" s="48"/>
      <c r="M53" s="48"/>
      <c r="N53" s="48"/>
      <c r="O53" s="48"/>
      <c r="P53" s="48"/>
      <c r="Q53" s="48"/>
      <c r="R53" s="42"/>
    </row>
    <row r="54" spans="1:18" hidden="1">
      <c r="A54" s="13"/>
    </row>
    <row r="55" spans="1:18" hidden="1"/>
    <row r="56" spans="1:18" hidden="1"/>
    <row r="57" spans="1:18" hidden="1"/>
    <row r="58" spans="1:18" hidden="1"/>
    <row r="59" spans="1:18" hidden="1"/>
    <row r="60" spans="1:18" hidden="1"/>
    <row r="61" spans="1:18" hidden="1"/>
    <row r="62" spans="1:18" hidden="1"/>
    <row r="63" spans="1:18" hidden="1"/>
    <row r="64" spans="1:18" hidden="1"/>
    <row r="65" hidden="1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 hidden="1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</sheetData>
  <sheetProtection password="95D2" sheet="1" objects="1" scenarios="1"/>
  <mergeCells count="44">
    <mergeCell ref="B36:I36"/>
    <mergeCell ref="K38:Q38"/>
    <mergeCell ref="K28:Q28"/>
    <mergeCell ref="K27:Q27"/>
    <mergeCell ref="B34:I35"/>
    <mergeCell ref="K25:Q25"/>
    <mergeCell ref="K21:Q21"/>
    <mergeCell ref="A6:Q8"/>
    <mergeCell ref="K15:Q15"/>
    <mergeCell ref="K13:Q13"/>
    <mergeCell ref="K12:Q12"/>
    <mergeCell ref="A9:P9"/>
    <mergeCell ref="A10:F10"/>
    <mergeCell ref="K11:Q11"/>
    <mergeCell ref="B16:I16"/>
    <mergeCell ref="R12:Y12"/>
    <mergeCell ref="B17:I17"/>
    <mergeCell ref="K39:Q39"/>
    <mergeCell ref="B25:I25"/>
    <mergeCell ref="A23:F23"/>
    <mergeCell ref="B20:I21"/>
    <mergeCell ref="A32:F32"/>
    <mergeCell ref="K37:Q37"/>
    <mergeCell ref="B39:I39"/>
    <mergeCell ref="B37:I37"/>
    <mergeCell ref="K19:Q19"/>
    <mergeCell ref="K29:L29"/>
    <mergeCell ref="J34:Q35"/>
    <mergeCell ref="K17:Q17"/>
    <mergeCell ref="K16:Q16"/>
    <mergeCell ref="K14:Q14"/>
    <mergeCell ref="B40:I40"/>
    <mergeCell ref="K41:Q41"/>
    <mergeCell ref="B45:I45"/>
    <mergeCell ref="K45:Q45"/>
    <mergeCell ref="K47:Q48"/>
    <mergeCell ref="B41:I42"/>
    <mergeCell ref="K40:L40"/>
    <mergeCell ref="K42:Q42"/>
    <mergeCell ref="K52:Q53"/>
    <mergeCell ref="K51:Q51"/>
    <mergeCell ref="A44:F44"/>
    <mergeCell ref="K46:Q46"/>
    <mergeCell ref="K49:Q50"/>
  </mergeCells>
  <conditionalFormatting sqref="K12">
    <cfRule type="cellIs" dxfId="15" priority="57" operator="equal">
      <formula>""</formula>
    </cfRule>
    <cfRule type="cellIs" dxfId="14" priority="59" operator="equal">
      <formula>"Selecteer hier uw verwarmingsketel"</formula>
    </cfRule>
  </conditionalFormatting>
  <conditionalFormatting sqref="Q32:Q33 R49:R53 J34 K49 K51:K53 R13:R15 R19:R31 K36:K39 R34:R39 Q1:Q5 K13:K19 K21:K31">
    <cfRule type="cellIs" dxfId="13" priority="55" operator="equal">
      <formula>"Niet van toepassing"</formula>
    </cfRule>
  </conditionalFormatting>
  <conditionalFormatting sqref="R16">
    <cfRule type="cellIs" dxfId="12" priority="51" operator="equal">
      <formula>"Niet van toepassing"</formula>
    </cfRule>
  </conditionalFormatting>
  <conditionalFormatting sqref="Q29">
    <cfRule type="cellIs" dxfId="11" priority="18" operator="equal">
      <formula>"Niet van toepassing"</formula>
    </cfRule>
  </conditionalFormatting>
  <conditionalFormatting sqref="Q30:Q31">
    <cfRule type="cellIs" dxfId="10" priority="17" operator="equal">
      <formula>"Niet van toepassing"</formula>
    </cfRule>
  </conditionalFormatting>
  <conditionalFormatting sqref="R12:Y12">
    <cfRule type="cellIs" dxfId="9" priority="12" operator="equal">
      <formula>"Niet van toepassing"</formula>
    </cfRule>
  </conditionalFormatting>
  <conditionalFormatting sqref="K40 M40:Q40">
    <cfRule type="cellIs" dxfId="8" priority="9" operator="equal">
      <formula>"Niet van toepassing"</formula>
    </cfRule>
  </conditionalFormatting>
  <conditionalFormatting sqref="K41:Q41">
    <cfRule type="cellIs" dxfId="7" priority="8" operator="equal">
      <formula>"Niet van toepassing"</formula>
    </cfRule>
  </conditionalFormatting>
  <conditionalFormatting sqref="K43">
    <cfRule type="cellIs" dxfId="6" priority="7" operator="equal">
      <formula>"Niet van toepassing"</formula>
    </cfRule>
  </conditionalFormatting>
  <conditionalFormatting sqref="K46:Q46">
    <cfRule type="cellIs" dxfId="5" priority="6" operator="equal">
      <formula>"Niet van toepassing"</formula>
    </cfRule>
  </conditionalFormatting>
  <conditionalFormatting sqref="K47">
    <cfRule type="cellIs" dxfId="4" priority="5" operator="equal">
      <formula>"Niet van toepassing"</formula>
    </cfRule>
  </conditionalFormatting>
  <conditionalFormatting sqref="K11">
    <cfRule type="cellIs" dxfId="3" priority="4" operator="equal">
      <formula>"Niet van toepassing"</formula>
    </cfRule>
  </conditionalFormatting>
  <conditionalFormatting sqref="K42">
    <cfRule type="cellIs" dxfId="2" priority="3" operator="equal">
      <formula>"Niet van toepassing"</formula>
    </cfRule>
  </conditionalFormatting>
  <conditionalFormatting sqref="K45">
    <cfRule type="cellIs" dxfId="1" priority="2" operator="equal">
      <formula>"Niet van toepassing"</formula>
    </cfRule>
  </conditionalFormatting>
  <conditionalFormatting sqref="K20">
    <cfRule type="cellIs" dxfId="0" priority="1" operator="equal">
      <formula>"Niet van toepassing"</formula>
    </cfRule>
  </conditionalFormatting>
  <pageMargins left="0.7" right="0.7" top="0.75" bottom="0.75" header="0.3" footer="0.3"/>
  <pageSetup paperSize="9" scale="96" orientation="portrait" r:id="rId1"/>
  <headerFooter alignWithMargins="0">
    <oddFooter>&amp;L&amp;7Bosch Thermotechnology nv/sa
Zandvoortstraat 47
2800 Mechelen&amp;R&amp;7Pagina &amp;P van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ErrorMessage="1" errorTitle="Foute ingave" error="Gelieve een warmtepomp uit de lijst te selecteren" prompt="Gelieve een wa">
          <x14:formula1>
            <xm:f>Blad2!$A$5:$A$20</xm:f>
          </x14:formula1>
          <xm:sqref>K12:Q12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AF26"/>
  <sheetViews>
    <sheetView workbookViewId="0">
      <pane xSplit="1" ySplit="4" topLeftCell="M5" activePane="bottomRight" state="frozen"/>
      <selection pane="topRight" activeCell="B1" sqref="B1"/>
      <selection pane="bottomLeft" activeCell="A5" sqref="A5"/>
      <selection pane="bottomRight" activeCell="N6" sqref="N6:N20"/>
    </sheetView>
  </sheetViews>
  <sheetFormatPr defaultRowHeight="12.75"/>
  <cols>
    <col min="1" max="1" width="33.42578125" style="2" bestFit="1" customWidth="1"/>
    <col min="2" max="2" width="22.85546875" style="2" customWidth="1"/>
    <col min="3" max="7" width="32.42578125" style="2" customWidth="1"/>
    <col min="8" max="8" width="28.7109375" style="2" customWidth="1"/>
    <col min="9" max="9" width="40.28515625" style="2" customWidth="1"/>
    <col min="10" max="10" width="22" style="2" customWidth="1"/>
    <col min="11" max="11" width="32.28515625" style="2" customWidth="1"/>
    <col min="12" max="12" width="27.140625" style="2" customWidth="1"/>
    <col min="13" max="13" width="26.7109375" style="2" customWidth="1"/>
    <col min="14" max="14" width="26" style="10" customWidth="1"/>
    <col min="15" max="15" width="25.140625" style="2" customWidth="1"/>
    <col min="16" max="16" width="62.42578125" style="2" bestFit="1" customWidth="1"/>
    <col min="17" max="17" width="20.5703125" style="2" customWidth="1"/>
    <col min="18" max="18" width="32.28515625" style="2" customWidth="1"/>
    <col min="19" max="19" width="38.28515625" style="2" customWidth="1"/>
    <col min="20" max="20" width="38.42578125" style="2" customWidth="1"/>
    <col min="21" max="21" width="28.42578125" style="21" customWidth="1"/>
    <col min="22" max="23" width="37.85546875" style="2" customWidth="1"/>
    <col min="24" max="24" width="25.140625" style="2" customWidth="1"/>
    <col min="25" max="25" width="36.140625" style="2" customWidth="1"/>
    <col min="26" max="26" width="42.140625" style="2" customWidth="1"/>
    <col min="27" max="27" width="22.5703125" style="2" customWidth="1"/>
    <col min="28" max="28" width="42.140625" style="2" customWidth="1"/>
    <col min="29" max="29" width="10.28515625" style="2" customWidth="1"/>
    <col min="30" max="16384" width="9.140625" style="2"/>
  </cols>
  <sheetData>
    <row r="1" spans="1:32" ht="15">
      <c r="B1" s="5"/>
      <c r="C1" s="5"/>
      <c r="D1" s="5"/>
      <c r="E1" s="5"/>
      <c r="F1" s="5"/>
      <c r="G1" s="5"/>
      <c r="H1" s="5"/>
      <c r="I1" s="1"/>
      <c r="J1" s="1"/>
      <c r="N1" s="7"/>
    </row>
    <row r="2" spans="1:32" ht="15">
      <c r="A2" s="2">
        <v>1</v>
      </c>
      <c r="B2" s="6">
        <f>A2+1</f>
        <v>2</v>
      </c>
      <c r="C2" s="6">
        <f t="shared" ref="C2:AB2" si="0">B2+1</f>
        <v>3</v>
      </c>
      <c r="D2" s="6">
        <f t="shared" si="0"/>
        <v>4</v>
      </c>
      <c r="E2" s="6">
        <f t="shared" si="0"/>
        <v>5</v>
      </c>
      <c r="F2" s="6">
        <f t="shared" si="0"/>
        <v>6</v>
      </c>
      <c r="G2" s="6">
        <f t="shared" si="0"/>
        <v>7</v>
      </c>
      <c r="H2" s="6">
        <f t="shared" si="0"/>
        <v>8</v>
      </c>
      <c r="I2" s="6">
        <f t="shared" si="0"/>
        <v>9</v>
      </c>
      <c r="J2" s="6">
        <f t="shared" si="0"/>
        <v>10</v>
      </c>
      <c r="K2" s="6">
        <f t="shared" si="0"/>
        <v>11</v>
      </c>
      <c r="L2" s="6">
        <f t="shared" si="0"/>
        <v>12</v>
      </c>
      <c r="M2" s="6">
        <f t="shared" si="0"/>
        <v>13</v>
      </c>
      <c r="N2" s="6">
        <f t="shared" si="0"/>
        <v>14</v>
      </c>
      <c r="O2" s="6">
        <f t="shared" si="0"/>
        <v>15</v>
      </c>
      <c r="P2" s="6">
        <f t="shared" si="0"/>
        <v>16</v>
      </c>
      <c r="Q2" s="6">
        <f t="shared" si="0"/>
        <v>17</v>
      </c>
      <c r="R2" s="6">
        <f t="shared" si="0"/>
        <v>18</v>
      </c>
      <c r="S2" s="6">
        <f t="shared" si="0"/>
        <v>19</v>
      </c>
      <c r="T2" s="6">
        <f t="shared" si="0"/>
        <v>20</v>
      </c>
      <c r="U2" s="6">
        <f t="shared" si="0"/>
        <v>21</v>
      </c>
      <c r="V2" s="6">
        <f t="shared" si="0"/>
        <v>22</v>
      </c>
      <c r="W2" s="6">
        <f t="shared" si="0"/>
        <v>23</v>
      </c>
      <c r="X2" s="6">
        <f t="shared" si="0"/>
        <v>24</v>
      </c>
      <c r="Y2" s="6">
        <f t="shared" si="0"/>
        <v>25</v>
      </c>
      <c r="Z2" s="6">
        <f t="shared" si="0"/>
        <v>26</v>
      </c>
      <c r="AA2" s="6">
        <f t="shared" si="0"/>
        <v>27</v>
      </c>
      <c r="AB2" s="6">
        <f t="shared" si="0"/>
        <v>28</v>
      </c>
      <c r="AD2" s="6"/>
      <c r="AF2" s="6"/>
    </row>
    <row r="3" spans="1:32" ht="15"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V3" s="8"/>
      <c r="W3" s="8"/>
      <c r="X3" s="8"/>
      <c r="Z3" s="62"/>
      <c r="AA3" s="62"/>
      <c r="AB3" s="62"/>
      <c r="AC3" s="62"/>
      <c r="AD3" s="62"/>
    </row>
    <row r="4" spans="1:32" ht="30">
      <c r="A4" s="3" t="s">
        <v>7</v>
      </c>
      <c r="B4" s="1" t="s">
        <v>6</v>
      </c>
      <c r="C4" s="1" t="s">
        <v>9</v>
      </c>
      <c r="D4" s="1" t="s">
        <v>40</v>
      </c>
      <c r="E4" s="1" t="s">
        <v>17</v>
      </c>
      <c r="F4" s="43" t="s">
        <v>28</v>
      </c>
      <c r="G4" s="43" t="s">
        <v>33</v>
      </c>
      <c r="H4" s="43" t="s">
        <v>22</v>
      </c>
      <c r="I4" s="43" t="s">
        <v>20</v>
      </c>
      <c r="J4" s="43" t="s">
        <v>23</v>
      </c>
      <c r="K4" s="43" t="s">
        <v>50</v>
      </c>
      <c r="L4" s="43" t="s">
        <v>8</v>
      </c>
      <c r="M4" s="43" t="s">
        <v>29</v>
      </c>
      <c r="N4" s="44" t="s">
        <v>30</v>
      </c>
      <c r="O4" s="43" t="s">
        <v>31</v>
      </c>
      <c r="P4" s="1" t="s">
        <v>10</v>
      </c>
      <c r="Q4" s="43" t="s">
        <v>62</v>
      </c>
      <c r="R4" s="1" t="s">
        <v>11</v>
      </c>
      <c r="S4" s="1" t="s">
        <v>51</v>
      </c>
      <c r="T4" s="1" t="s">
        <v>63</v>
      </c>
      <c r="U4" s="22" t="s">
        <v>64</v>
      </c>
      <c r="V4" s="43" t="s">
        <v>65</v>
      </c>
      <c r="W4" s="43" t="s">
        <v>67</v>
      </c>
      <c r="X4" s="43" t="s">
        <v>69</v>
      </c>
      <c r="Y4" s="9" t="s">
        <v>41</v>
      </c>
      <c r="Z4" s="3" t="s">
        <v>42</v>
      </c>
      <c r="AA4" s="6" t="s">
        <v>44</v>
      </c>
      <c r="AB4" s="6" t="s">
        <v>45</v>
      </c>
      <c r="AC4" s="6"/>
      <c r="AD4" s="6"/>
    </row>
    <row r="5" spans="1:32" ht="15">
      <c r="A5" s="3" t="s">
        <v>14</v>
      </c>
      <c r="B5" s="4"/>
      <c r="V5" s="3"/>
      <c r="W5" s="3"/>
      <c r="X5" s="3"/>
      <c r="Z5" s="3"/>
      <c r="AA5" s="6"/>
      <c r="AB5" s="6"/>
      <c r="AC5" s="6"/>
      <c r="AD5" s="6"/>
    </row>
    <row r="6" spans="1:32" ht="15">
      <c r="A6" t="s">
        <v>79</v>
      </c>
      <c r="B6" s="4" t="s">
        <v>48</v>
      </c>
      <c r="C6" t="s">
        <v>49</v>
      </c>
      <c r="D6" s="4" t="s">
        <v>18</v>
      </c>
      <c r="E6" s="4" t="s">
        <v>72</v>
      </c>
      <c r="F6" s="12" t="s">
        <v>46</v>
      </c>
      <c r="G6" s="4" t="s">
        <v>71</v>
      </c>
      <c r="H6" s="4" t="s">
        <v>1</v>
      </c>
      <c r="I6" s="4" t="s">
        <v>1</v>
      </c>
      <c r="J6" s="4" t="s">
        <v>1</v>
      </c>
      <c r="K6" s="11">
        <v>14</v>
      </c>
      <c r="L6" s="4" t="s">
        <v>1</v>
      </c>
      <c r="M6" s="4" t="s">
        <v>1</v>
      </c>
      <c r="N6" s="11">
        <v>99.2</v>
      </c>
      <c r="O6" s="4">
        <v>30</v>
      </c>
      <c r="P6" s="12" t="s">
        <v>12</v>
      </c>
      <c r="Q6" s="12">
        <f>K6</f>
        <v>14</v>
      </c>
      <c r="R6" s="12" t="s">
        <v>46</v>
      </c>
      <c r="S6" s="11" t="s">
        <v>53</v>
      </c>
      <c r="T6" s="12" t="s">
        <v>46</v>
      </c>
      <c r="U6" s="23" t="s">
        <v>1</v>
      </c>
      <c r="V6" s="4" t="s">
        <v>66</v>
      </c>
      <c r="W6" s="4" t="s">
        <v>68</v>
      </c>
      <c r="X6" s="4" t="s">
        <v>3</v>
      </c>
      <c r="Y6" s="4" t="s">
        <v>70</v>
      </c>
      <c r="Z6" s="12" t="s">
        <v>43</v>
      </c>
      <c r="AA6" s="12" t="s">
        <v>3</v>
      </c>
      <c r="AB6" s="4" t="s">
        <v>70</v>
      </c>
    </row>
    <row r="7" spans="1:32" ht="15">
      <c r="A7" t="s">
        <v>80</v>
      </c>
      <c r="B7" s="4" t="s">
        <v>48</v>
      </c>
      <c r="C7" t="s">
        <v>49</v>
      </c>
      <c r="D7" s="4" t="s">
        <v>18</v>
      </c>
      <c r="E7" s="4" t="s">
        <v>72</v>
      </c>
      <c r="F7" s="12" t="s">
        <v>46</v>
      </c>
      <c r="G7" s="4" t="s">
        <v>71</v>
      </c>
      <c r="H7" s="4" t="s">
        <v>1</v>
      </c>
      <c r="I7" s="4" t="s">
        <v>1</v>
      </c>
      <c r="J7" s="4" t="s">
        <v>1</v>
      </c>
      <c r="K7" s="11">
        <v>18</v>
      </c>
      <c r="L7" s="4" t="s">
        <v>1</v>
      </c>
      <c r="M7" s="4" t="s">
        <v>1</v>
      </c>
      <c r="N7" s="11">
        <v>99.5</v>
      </c>
      <c r="O7" s="4">
        <v>30</v>
      </c>
      <c r="P7" s="12" t="s">
        <v>12</v>
      </c>
      <c r="Q7" s="12">
        <f t="shared" ref="Q7:Q20" si="1">K7</f>
        <v>18</v>
      </c>
      <c r="R7" s="12" t="s">
        <v>46</v>
      </c>
      <c r="S7" s="11" t="s">
        <v>53</v>
      </c>
      <c r="T7" s="12" t="s">
        <v>46</v>
      </c>
      <c r="U7" s="23" t="s">
        <v>1</v>
      </c>
      <c r="V7" s="4" t="s">
        <v>66</v>
      </c>
      <c r="W7" s="4" t="s">
        <v>68</v>
      </c>
      <c r="X7" s="4" t="s">
        <v>3</v>
      </c>
      <c r="Y7" s="4" t="s">
        <v>70</v>
      </c>
      <c r="Z7" s="12" t="s">
        <v>43</v>
      </c>
      <c r="AA7" s="12" t="s">
        <v>3</v>
      </c>
      <c r="AB7" s="4" t="s">
        <v>70</v>
      </c>
    </row>
    <row r="8" spans="1:32" ht="15">
      <c r="A8" t="s">
        <v>81</v>
      </c>
      <c r="B8" s="4" t="s">
        <v>48</v>
      </c>
      <c r="C8" t="s">
        <v>49</v>
      </c>
      <c r="D8" s="4" t="s">
        <v>18</v>
      </c>
      <c r="E8" s="4" t="s">
        <v>72</v>
      </c>
      <c r="F8" s="12" t="s">
        <v>46</v>
      </c>
      <c r="G8" s="4" t="s">
        <v>71</v>
      </c>
      <c r="H8" s="4" t="s">
        <v>1</v>
      </c>
      <c r="I8" s="4" t="s">
        <v>1</v>
      </c>
      <c r="J8" s="4" t="s">
        <v>1</v>
      </c>
      <c r="K8" s="11">
        <v>24</v>
      </c>
      <c r="L8" s="4" t="s">
        <v>1</v>
      </c>
      <c r="M8" s="4" t="s">
        <v>1</v>
      </c>
      <c r="N8" s="11">
        <v>99.6</v>
      </c>
      <c r="O8" s="4">
        <v>30</v>
      </c>
      <c r="P8" s="12" t="s">
        <v>12</v>
      </c>
      <c r="Q8" s="12">
        <f t="shared" si="1"/>
        <v>24</v>
      </c>
      <c r="R8" s="12" t="s">
        <v>46</v>
      </c>
      <c r="S8" s="11" t="s">
        <v>53</v>
      </c>
      <c r="T8" s="12" t="s">
        <v>46</v>
      </c>
      <c r="U8" s="23" t="s">
        <v>1</v>
      </c>
      <c r="V8" s="4" t="s">
        <v>66</v>
      </c>
      <c r="W8" s="4" t="s">
        <v>68</v>
      </c>
      <c r="X8" s="4" t="s">
        <v>3</v>
      </c>
      <c r="Y8" s="4" t="s">
        <v>70</v>
      </c>
      <c r="Z8" s="12" t="s">
        <v>43</v>
      </c>
      <c r="AA8" s="12" t="s">
        <v>3</v>
      </c>
      <c r="AB8" s="4" t="s">
        <v>70</v>
      </c>
    </row>
    <row r="9" spans="1:32" ht="15">
      <c r="A9" t="s">
        <v>82</v>
      </c>
      <c r="B9" s="4" t="s">
        <v>48</v>
      </c>
      <c r="C9" t="s">
        <v>49</v>
      </c>
      <c r="D9" s="4" t="s">
        <v>18</v>
      </c>
      <c r="E9" s="4" t="s">
        <v>72</v>
      </c>
      <c r="F9" s="12" t="s">
        <v>46</v>
      </c>
      <c r="G9" s="4" t="s">
        <v>71</v>
      </c>
      <c r="H9" s="4" t="s">
        <v>1</v>
      </c>
      <c r="I9" s="4" t="s">
        <v>1</v>
      </c>
      <c r="J9" s="4" t="s">
        <v>1</v>
      </c>
      <c r="K9" s="11">
        <v>18</v>
      </c>
      <c r="L9" s="4" t="s">
        <v>1</v>
      </c>
      <c r="M9" s="4" t="s">
        <v>1</v>
      </c>
      <c r="N9" s="11">
        <v>99.5</v>
      </c>
      <c r="O9" s="4">
        <v>30</v>
      </c>
      <c r="P9" s="12" t="s">
        <v>12</v>
      </c>
      <c r="Q9" s="12">
        <f t="shared" si="1"/>
        <v>18</v>
      </c>
      <c r="R9" s="12" t="s">
        <v>46</v>
      </c>
      <c r="S9" s="11" t="s">
        <v>53</v>
      </c>
      <c r="T9" s="12" t="s">
        <v>46</v>
      </c>
      <c r="U9" s="23" t="s">
        <v>1</v>
      </c>
      <c r="V9" s="4" t="s">
        <v>66</v>
      </c>
      <c r="W9" s="4" t="s">
        <v>68</v>
      </c>
      <c r="X9" s="4" t="s">
        <v>3</v>
      </c>
      <c r="Y9" s="4" t="s">
        <v>70</v>
      </c>
      <c r="Z9" s="12" t="s">
        <v>43</v>
      </c>
      <c r="AA9" s="12" t="s">
        <v>3</v>
      </c>
      <c r="AB9" s="4" t="s">
        <v>70</v>
      </c>
    </row>
    <row r="10" spans="1:32" ht="15">
      <c r="A10" t="s">
        <v>83</v>
      </c>
      <c r="B10" s="4" t="s">
        <v>48</v>
      </c>
      <c r="C10" t="s">
        <v>49</v>
      </c>
      <c r="D10" s="4" t="s">
        <v>18</v>
      </c>
      <c r="E10" s="4" t="s">
        <v>72</v>
      </c>
      <c r="F10" s="12" t="s">
        <v>46</v>
      </c>
      <c r="G10" s="4" t="s">
        <v>71</v>
      </c>
      <c r="H10" s="4" t="s">
        <v>1</v>
      </c>
      <c r="I10" s="4" t="s">
        <v>1</v>
      </c>
      <c r="J10" s="4" t="s">
        <v>1</v>
      </c>
      <c r="K10" s="11">
        <v>24</v>
      </c>
      <c r="L10" s="4" t="s">
        <v>1</v>
      </c>
      <c r="M10" s="4" t="s">
        <v>1</v>
      </c>
      <c r="N10" s="11">
        <v>99.6</v>
      </c>
      <c r="O10" s="4">
        <v>30</v>
      </c>
      <c r="P10" s="12" t="s">
        <v>12</v>
      </c>
      <c r="Q10" s="12">
        <f t="shared" si="1"/>
        <v>24</v>
      </c>
      <c r="R10" s="12" t="s">
        <v>46</v>
      </c>
      <c r="S10" s="11" t="s">
        <v>53</v>
      </c>
      <c r="T10" s="12" t="s">
        <v>46</v>
      </c>
      <c r="U10" s="23" t="s">
        <v>1</v>
      </c>
      <c r="V10" s="4" t="s">
        <v>66</v>
      </c>
      <c r="W10" s="4" t="s">
        <v>68</v>
      </c>
      <c r="X10" s="4" t="s">
        <v>3</v>
      </c>
      <c r="Y10" s="4" t="s">
        <v>70</v>
      </c>
      <c r="Z10" s="12" t="s">
        <v>43</v>
      </c>
      <c r="AA10" s="12" t="s">
        <v>3</v>
      </c>
      <c r="AB10" s="4" t="s">
        <v>70</v>
      </c>
    </row>
    <row r="11" spans="1:32" ht="15">
      <c r="A11" t="s">
        <v>84</v>
      </c>
      <c r="B11" s="4" t="s">
        <v>48</v>
      </c>
      <c r="C11" t="s">
        <v>49</v>
      </c>
      <c r="D11" s="4" t="s">
        <v>18</v>
      </c>
      <c r="E11" s="4" t="s">
        <v>72</v>
      </c>
      <c r="F11" s="12" t="s">
        <v>46</v>
      </c>
      <c r="G11" s="4" t="s">
        <v>71</v>
      </c>
      <c r="H11" s="4" t="s">
        <v>1</v>
      </c>
      <c r="I11" s="4" t="s">
        <v>1</v>
      </c>
      <c r="J11" s="4" t="s">
        <v>1</v>
      </c>
      <c r="K11" s="11">
        <v>18</v>
      </c>
      <c r="L11" s="4" t="s">
        <v>1</v>
      </c>
      <c r="M11" s="4" t="s">
        <v>1</v>
      </c>
      <c r="N11" s="11">
        <v>99.2</v>
      </c>
      <c r="O11" s="4">
        <v>30</v>
      </c>
      <c r="P11" s="12" t="s">
        <v>12</v>
      </c>
      <c r="Q11" s="12">
        <f t="shared" si="1"/>
        <v>18</v>
      </c>
      <c r="R11" s="12" t="s">
        <v>46</v>
      </c>
      <c r="S11" s="11" t="s">
        <v>53</v>
      </c>
      <c r="T11" s="12" t="s">
        <v>46</v>
      </c>
      <c r="U11" s="23" t="s">
        <v>1</v>
      </c>
      <c r="V11" s="4" t="s">
        <v>66</v>
      </c>
      <c r="W11" s="4" t="s">
        <v>68</v>
      </c>
      <c r="X11" s="4" t="s">
        <v>3</v>
      </c>
      <c r="Y11" s="4" t="s">
        <v>70</v>
      </c>
      <c r="Z11" s="12" t="s">
        <v>43</v>
      </c>
      <c r="AA11" s="12" t="s">
        <v>3</v>
      </c>
      <c r="AB11" s="4" t="s">
        <v>70</v>
      </c>
    </row>
    <row r="12" spans="1:32" ht="15">
      <c r="A12" t="s">
        <v>85</v>
      </c>
      <c r="B12" s="4" t="s">
        <v>48</v>
      </c>
      <c r="C12" t="s">
        <v>49</v>
      </c>
      <c r="D12" s="4" t="s">
        <v>18</v>
      </c>
      <c r="E12" s="4" t="s">
        <v>72</v>
      </c>
      <c r="F12" s="12" t="s">
        <v>46</v>
      </c>
      <c r="G12" s="4" t="s">
        <v>71</v>
      </c>
      <c r="H12" s="4" t="s">
        <v>1</v>
      </c>
      <c r="I12" s="4" t="s">
        <v>1</v>
      </c>
      <c r="J12" s="4" t="s">
        <v>1</v>
      </c>
      <c r="K12" s="11">
        <v>26</v>
      </c>
      <c r="L12" s="4" t="s">
        <v>1</v>
      </c>
      <c r="M12" s="4" t="s">
        <v>1</v>
      </c>
      <c r="N12" s="11">
        <v>97.5</v>
      </c>
      <c r="O12" s="4">
        <v>30</v>
      </c>
      <c r="P12" s="12" t="s">
        <v>12</v>
      </c>
      <c r="Q12" s="12">
        <f t="shared" si="1"/>
        <v>26</v>
      </c>
      <c r="R12" s="12" t="s">
        <v>46</v>
      </c>
      <c r="S12" s="11" t="s">
        <v>53</v>
      </c>
      <c r="T12" s="12" t="s">
        <v>46</v>
      </c>
      <c r="U12" s="23" t="s">
        <v>1</v>
      </c>
      <c r="V12" s="4" t="s">
        <v>66</v>
      </c>
      <c r="W12" s="4" t="s">
        <v>68</v>
      </c>
      <c r="X12" s="4" t="s">
        <v>3</v>
      </c>
      <c r="Y12" s="4" t="s">
        <v>70</v>
      </c>
      <c r="Z12" s="12" t="s">
        <v>43</v>
      </c>
      <c r="AA12" s="12" t="s">
        <v>3</v>
      </c>
      <c r="AB12" s="4" t="s">
        <v>70</v>
      </c>
    </row>
    <row r="13" spans="1:32" ht="15">
      <c r="A13" t="s">
        <v>86</v>
      </c>
      <c r="B13" s="4" t="s">
        <v>48</v>
      </c>
      <c r="C13" t="s">
        <v>49</v>
      </c>
      <c r="D13" s="4" t="s">
        <v>18</v>
      </c>
      <c r="E13" s="4" t="s">
        <v>72</v>
      </c>
      <c r="F13" s="12" t="s">
        <v>46</v>
      </c>
      <c r="G13" s="4" t="s">
        <v>71</v>
      </c>
      <c r="H13" s="4" t="s">
        <v>1</v>
      </c>
      <c r="I13" s="4" t="s">
        <v>1</v>
      </c>
      <c r="J13" s="4" t="s">
        <v>1</v>
      </c>
      <c r="K13" s="11">
        <v>18</v>
      </c>
      <c r="L13" s="4" t="s">
        <v>1</v>
      </c>
      <c r="M13" s="4" t="s">
        <v>1</v>
      </c>
      <c r="N13" s="11">
        <v>97.7</v>
      </c>
      <c r="O13" s="4">
        <v>30</v>
      </c>
      <c r="P13" s="12" t="s">
        <v>12</v>
      </c>
      <c r="Q13" s="12">
        <f t="shared" si="1"/>
        <v>18</v>
      </c>
      <c r="R13" s="12" t="s">
        <v>46</v>
      </c>
      <c r="S13" s="11" t="s">
        <v>53</v>
      </c>
      <c r="T13" s="12" t="s">
        <v>46</v>
      </c>
      <c r="U13" s="23" t="s">
        <v>1</v>
      </c>
      <c r="V13" s="4" t="s">
        <v>66</v>
      </c>
      <c r="W13" s="4" t="s">
        <v>68</v>
      </c>
      <c r="X13" s="4" t="s">
        <v>3</v>
      </c>
      <c r="Y13" s="4" t="s">
        <v>70</v>
      </c>
      <c r="Z13" s="12" t="s">
        <v>43</v>
      </c>
      <c r="AA13" s="12" t="s">
        <v>3</v>
      </c>
      <c r="AB13" s="4" t="s">
        <v>70</v>
      </c>
    </row>
    <row r="14" spans="1:32" ht="15">
      <c r="A14" t="s">
        <v>87</v>
      </c>
      <c r="B14" s="4" t="s">
        <v>48</v>
      </c>
      <c r="C14" t="s">
        <v>49</v>
      </c>
      <c r="D14" s="4" t="s">
        <v>18</v>
      </c>
      <c r="E14" s="4" t="s">
        <v>72</v>
      </c>
      <c r="F14" s="12" t="s">
        <v>46</v>
      </c>
      <c r="G14" s="4" t="s">
        <v>71</v>
      </c>
      <c r="H14" s="4" t="s">
        <v>1</v>
      </c>
      <c r="I14" s="4" t="s">
        <v>1</v>
      </c>
      <c r="J14" s="4" t="s">
        <v>1</v>
      </c>
      <c r="K14" s="11">
        <v>22</v>
      </c>
      <c r="L14" s="4" t="s">
        <v>1</v>
      </c>
      <c r="M14" s="4" t="s">
        <v>1</v>
      </c>
      <c r="N14" s="11">
        <v>97.5</v>
      </c>
      <c r="O14" s="4">
        <v>30</v>
      </c>
      <c r="P14" s="12" t="s">
        <v>12</v>
      </c>
      <c r="Q14" s="12">
        <f t="shared" si="1"/>
        <v>22</v>
      </c>
      <c r="R14" s="12" t="s">
        <v>46</v>
      </c>
      <c r="S14" s="11" t="s">
        <v>53</v>
      </c>
      <c r="T14" s="12" t="s">
        <v>46</v>
      </c>
      <c r="U14" s="23" t="s">
        <v>1</v>
      </c>
      <c r="V14" s="4" t="s">
        <v>66</v>
      </c>
      <c r="W14" s="4" t="s">
        <v>68</v>
      </c>
      <c r="X14" s="4" t="s">
        <v>3</v>
      </c>
      <c r="Y14" s="4" t="s">
        <v>70</v>
      </c>
      <c r="Z14" s="12" t="s">
        <v>43</v>
      </c>
      <c r="AA14" s="12" t="s">
        <v>3</v>
      </c>
      <c r="AB14" s="4" t="s">
        <v>70</v>
      </c>
    </row>
    <row r="15" spans="1:32" ht="15">
      <c r="A15" t="s">
        <v>88</v>
      </c>
      <c r="B15" s="4" t="s">
        <v>48</v>
      </c>
      <c r="C15" t="s">
        <v>49</v>
      </c>
      <c r="D15" s="4" t="s">
        <v>18</v>
      </c>
      <c r="E15" s="4" t="s">
        <v>72</v>
      </c>
      <c r="F15" s="12" t="s">
        <v>46</v>
      </c>
      <c r="G15" s="4" t="s">
        <v>71</v>
      </c>
      <c r="H15" s="4" t="s">
        <v>1</v>
      </c>
      <c r="I15" s="4" t="s">
        <v>1</v>
      </c>
      <c r="J15" s="4" t="s">
        <v>1</v>
      </c>
      <c r="K15" s="11">
        <v>29</v>
      </c>
      <c r="L15" s="4" t="s">
        <v>1</v>
      </c>
      <c r="M15" s="4" t="s">
        <v>1</v>
      </c>
      <c r="N15" s="11">
        <v>96.7</v>
      </c>
      <c r="O15" s="4">
        <v>30</v>
      </c>
      <c r="P15" s="12" t="s">
        <v>12</v>
      </c>
      <c r="Q15" s="12">
        <f t="shared" si="1"/>
        <v>29</v>
      </c>
      <c r="R15" s="12" t="s">
        <v>46</v>
      </c>
      <c r="S15" s="11" t="s">
        <v>53</v>
      </c>
      <c r="T15" s="12" t="s">
        <v>46</v>
      </c>
      <c r="U15" s="23" t="s">
        <v>1</v>
      </c>
      <c r="V15" s="4" t="s">
        <v>66</v>
      </c>
      <c r="W15" s="4" t="s">
        <v>68</v>
      </c>
      <c r="X15" s="4" t="s">
        <v>3</v>
      </c>
      <c r="Y15" s="4" t="s">
        <v>70</v>
      </c>
      <c r="Z15" s="12" t="s">
        <v>43</v>
      </c>
      <c r="AA15" s="12" t="s">
        <v>3</v>
      </c>
      <c r="AB15" s="4" t="s">
        <v>70</v>
      </c>
    </row>
    <row r="16" spans="1:32" ht="15">
      <c r="A16" t="s">
        <v>89</v>
      </c>
      <c r="B16" s="4" t="s">
        <v>48</v>
      </c>
      <c r="C16" t="s">
        <v>49</v>
      </c>
      <c r="D16" s="4" t="s">
        <v>18</v>
      </c>
      <c r="E16" s="4" t="s">
        <v>72</v>
      </c>
      <c r="F16" s="12" t="s">
        <v>46</v>
      </c>
      <c r="G16" s="4" t="s">
        <v>71</v>
      </c>
      <c r="H16" s="4" t="s">
        <v>1</v>
      </c>
      <c r="I16" s="4" t="s">
        <v>1</v>
      </c>
      <c r="J16" s="4" t="s">
        <v>1</v>
      </c>
      <c r="K16" s="11">
        <v>35</v>
      </c>
      <c r="L16" s="4" t="s">
        <v>1</v>
      </c>
      <c r="M16" s="4" t="s">
        <v>1</v>
      </c>
      <c r="N16" s="11">
        <v>96.6</v>
      </c>
      <c r="O16" s="4">
        <v>30</v>
      </c>
      <c r="P16" s="12" t="s">
        <v>12</v>
      </c>
      <c r="Q16" s="12">
        <f t="shared" si="1"/>
        <v>35</v>
      </c>
      <c r="R16" s="12" t="s">
        <v>46</v>
      </c>
      <c r="S16" s="11" t="s">
        <v>53</v>
      </c>
      <c r="T16" s="12" t="s">
        <v>46</v>
      </c>
      <c r="U16" s="23" t="s">
        <v>1</v>
      </c>
      <c r="V16" s="4" t="s">
        <v>66</v>
      </c>
      <c r="W16" s="4" t="s">
        <v>68</v>
      </c>
      <c r="X16" s="4" t="s">
        <v>3</v>
      </c>
      <c r="Y16" s="4" t="s">
        <v>70</v>
      </c>
      <c r="Z16" s="12" t="s">
        <v>43</v>
      </c>
      <c r="AA16" s="12" t="s">
        <v>3</v>
      </c>
      <c r="AB16" s="4" t="s">
        <v>70</v>
      </c>
    </row>
    <row r="17" spans="1:28" ht="15">
      <c r="A17" t="s">
        <v>90</v>
      </c>
      <c r="B17" s="4" t="s">
        <v>48</v>
      </c>
      <c r="C17" t="s">
        <v>49</v>
      </c>
      <c r="D17" s="4" t="s">
        <v>18</v>
      </c>
      <c r="E17" s="4" t="s">
        <v>72</v>
      </c>
      <c r="F17" s="12" t="s">
        <v>46</v>
      </c>
      <c r="G17" s="4" t="s">
        <v>71</v>
      </c>
      <c r="H17" s="4" t="s">
        <v>1</v>
      </c>
      <c r="I17" s="4" t="s">
        <v>1</v>
      </c>
      <c r="J17" s="4" t="s">
        <v>1</v>
      </c>
      <c r="K17" s="11">
        <v>47</v>
      </c>
      <c r="L17" s="4" t="s">
        <v>1</v>
      </c>
      <c r="M17" s="4" t="s">
        <v>1</v>
      </c>
      <c r="N17" s="11">
        <v>95.5</v>
      </c>
      <c r="O17" s="4">
        <v>30</v>
      </c>
      <c r="P17" s="12" t="s">
        <v>12</v>
      </c>
      <c r="Q17" s="12">
        <f t="shared" si="1"/>
        <v>47</v>
      </c>
      <c r="R17" s="12" t="s">
        <v>46</v>
      </c>
      <c r="S17" s="11" t="s">
        <v>53</v>
      </c>
      <c r="T17" s="12" t="s">
        <v>46</v>
      </c>
      <c r="U17" s="23" t="s">
        <v>1</v>
      </c>
      <c r="V17" s="4" t="s">
        <v>66</v>
      </c>
      <c r="W17" s="4" t="s">
        <v>68</v>
      </c>
      <c r="X17" s="4" t="s">
        <v>3</v>
      </c>
      <c r="Y17" s="4" t="s">
        <v>70</v>
      </c>
      <c r="Z17" s="12" t="s">
        <v>43</v>
      </c>
      <c r="AA17" s="12" t="s">
        <v>3</v>
      </c>
      <c r="AB17" s="4" t="s">
        <v>70</v>
      </c>
    </row>
    <row r="18" spans="1:28" ht="15">
      <c r="A18" t="s">
        <v>91</v>
      </c>
      <c r="B18" s="4" t="s">
        <v>48</v>
      </c>
      <c r="C18" t="s">
        <v>49</v>
      </c>
      <c r="D18" s="4" t="s">
        <v>18</v>
      </c>
      <c r="E18" s="4" t="s">
        <v>72</v>
      </c>
      <c r="F18" s="12" t="s">
        <v>46</v>
      </c>
      <c r="G18" s="4" t="s">
        <v>71</v>
      </c>
      <c r="H18" s="4" t="s">
        <v>1</v>
      </c>
      <c r="I18" s="4" t="s">
        <v>1</v>
      </c>
      <c r="J18" s="4" t="s">
        <v>1</v>
      </c>
      <c r="K18" s="11">
        <v>58</v>
      </c>
      <c r="L18" s="4" t="s">
        <v>1</v>
      </c>
      <c r="M18" s="4" t="s">
        <v>1</v>
      </c>
      <c r="N18" s="11">
        <v>95.3</v>
      </c>
      <c r="O18" s="4">
        <v>30</v>
      </c>
      <c r="P18" s="12" t="s">
        <v>12</v>
      </c>
      <c r="Q18" s="12">
        <f t="shared" si="1"/>
        <v>58</v>
      </c>
      <c r="R18" s="12" t="s">
        <v>46</v>
      </c>
      <c r="S18" s="11" t="s">
        <v>53</v>
      </c>
      <c r="T18" s="12" t="s">
        <v>46</v>
      </c>
      <c r="U18" s="23" t="s">
        <v>1</v>
      </c>
      <c r="V18" s="4" t="s">
        <v>66</v>
      </c>
      <c r="W18" s="4" t="s">
        <v>68</v>
      </c>
      <c r="X18" s="4" t="s">
        <v>3</v>
      </c>
      <c r="Y18" s="4" t="s">
        <v>70</v>
      </c>
      <c r="Z18" s="12" t="s">
        <v>43</v>
      </c>
      <c r="AA18" s="12" t="s">
        <v>3</v>
      </c>
      <c r="AB18" s="4" t="s">
        <v>70</v>
      </c>
    </row>
    <row r="19" spans="1:28" ht="15">
      <c r="A19" t="s">
        <v>92</v>
      </c>
      <c r="B19" s="4" t="s">
        <v>48</v>
      </c>
      <c r="C19" t="s">
        <v>49</v>
      </c>
      <c r="D19" s="4" t="s">
        <v>18</v>
      </c>
      <c r="E19" s="4" t="s">
        <v>72</v>
      </c>
      <c r="F19" s="12" t="s">
        <v>46</v>
      </c>
      <c r="G19" s="4" t="s">
        <v>71</v>
      </c>
      <c r="H19" s="4" t="s">
        <v>1</v>
      </c>
      <c r="I19" s="4" t="s">
        <v>1</v>
      </c>
      <c r="J19" s="4" t="s">
        <v>1</v>
      </c>
      <c r="K19" s="11">
        <v>25</v>
      </c>
      <c r="L19" s="4" t="s">
        <v>1</v>
      </c>
      <c r="M19" s="4" t="s">
        <v>1</v>
      </c>
      <c r="N19" s="11">
        <v>96.9</v>
      </c>
      <c r="O19" s="4">
        <v>30</v>
      </c>
      <c r="P19" s="12" t="s">
        <v>12</v>
      </c>
      <c r="Q19" s="12">
        <f t="shared" si="1"/>
        <v>25</v>
      </c>
      <c r="R19" s="12" t="s">
        <v>46</v>
      </c>
      <c r="S19" s="11" t="s">
        <v>53</v>
      </c>
      <c r="T19" s="12" t="s">
        <v>46</v>
      </c>
      <c r="U19" s="23" t="s">
        <v>1</v>
      </c>
      <c r="V19" s="4" t="s">
        <v>66</v>
      </c>
      <c r="W19" s="4" t="s">
        <v>68</v>
      </c>
      <c r="X19" s="4" t="s">
        <v>3</v>
      </c>
      <c r="Y19" s="4" t="s">
        <v>70</v>
      </c>
      <c r="Z19" s="12" t="s">
        <v>43</v>
      </c>
      <c r="AA19" s="12" t="s">
        <v>3</v>
      </c>
      <c r="AB19" s="4" t="s">
        <v>70</v>
      </c>
    </row>
    <row r="20" spans="1:28" ht="15">
      <c r="A20" t="s">
        <v>93</v>
      </c>
      <c r="B20" s="4" t="s">
        <v>48</v>
      </c>
      <c r="C20" t="s">
        <v>49</v>
      </c>
      <c r="D20" s="4" t="s">
        <v>18</v>
      </c>
      <c r="E20" s="4" t="s">
        <v>72</v>
      </c>
      <c r="F20" s="12" t="s">
        <v>46</v>
      </c>
      <c r="G20" s="4" t="s">
        <v>71</v>
      </c>
      <c r="H20" s="4" t="s">
        <v>1</v>
      </c>
      <c r="I20" s="4" t="s">
        <v>1</v>
      </c>
      <c r="J20" s="4" t="s">
        <v>1</v>
      </c>
      <c r="K20" s="12">
        <v>32</v>
      </c>
      <c r="L20" s="4" t="s">
        <v>1</v>
      </c>
      <c r="M20" s="4" t="s">
        <v>1</v>
      </c>
      <c r="N20" s="11">
        <v>96.5</v>
      </c>
      <c r="O20" s="4">
        <v>30</v>
      </c>
      <c r="P20" s="12" t="s">
        <v>12</v>
      </c>
      <c r="Q20" s="12">
        <f t="shared" si="1"/>
        <v>32</v>
      </c>
      <c r="R20" s="12" t="s">
        <v>46</v>
      </c>
      <c r="S20" s="11" t="s">
        <v>53</v>
      </c>
      <c r="T20" s="12" t="s">
        <v>46</v>
      </c>
      <c r="U20" s="23" t="s">
        <v>1</v>
      </c>
      <c r="V20" s="4" t="s">
        <v>66</v>
      </c>
      <c r="W20" s="4" t="s">
        <v>68</v>
      </c>
      <c r="X20" s="4" t="s">
        <v>3</v>
      </c>
      <c r="Y20" s="4" t="s">
        <v>70</v>
      </c>
      <c r="Z20" s="12" t="s">
        <v>43</v>
      </c>
      <c r="AA20" s="12" t="s">
        <v>3</v>
      </c>
      <c r="AB20" s="4" t="s">
        <v>70</v>
      </c>
    </row>
    <row r="21" spans="1:28" ht="15">
      <c r="A21"/>
      <c r="B21" s="4"/>
      <c r="C21"/>
      <c r="D21" s="4"/>
      <c r="E21" s="4"/>
      <c r="F21" s="12"/>
      <c r="G21" s="4"/>
      <c r="H21" s="4"/>
      <c r="I21" s="4"/>
      <c r="J21" s="4"/>
      <c r="K21" s="12"/>
      <c r="L21" s="4"/>
      <c r="M21" s="4"/>
      <c r="N21" s="12"/>
      <c r="O21" s="4"/>
      <c r="P21" s="12"/>
      <c r="Q21" s="12"/>
      <c r="R21" s="12"/>
      <c r="S21" s="11"/>
      <c r="T21" s="12"/>
      <c r="U21" s="23"/>
      <c r="V21" s="4"/>
      <c r="W21" s="4"/>
      <c r="X21" s="4"/>
      <c r="Y21" s="4"/>
      <c r="Z21" s="12"/>
      <c r="AA21" s="12"/>
      <c r="AB21" s="4"/>
    </row>
    <row r="22" spans="1:28" ht="15">
      <c r="B22" s="4"/>
      <c r="C22"/>
      <c r="E22" s="4"/>
      <c r="F22" s="12"/>
      <c r="G22" s="4"/>
      <c r="H22" s="4"/>
      <c r="I22" s="4"/>
      <c r="J22" s="4"/>
      <c r="L22" s="4"/>
      <c r="M22" s="4"/>
      <c r="O22" s="4"/>
      <c r="P22" s="12"/>
      <c r="R22" s="12"/>
      <c r="S22" s="11"/>
      <c r="T22" s="12"/>
      <c r="U22" s="23"/>
      <c r="V22" s="4"/>
      <c r="W22" s="4"/>
      <c r="X22" s="4"/>
      <c r="Y22" s="4"/>
      <c r="Z22" s="12"/>
      <c r="AA22" s="12"/>
      <c r="AB22" s="4"/>
    </row>
    <row r="23" spans="1:28" ht="15">
      <c r="B23" s="4"/>
      <c r="C23"/>
      <c r="E23" s="4"/>
      <c r="F23" s="12"/>
      <c r="G23" s="4"/>
      <c r="H23" s="4"/>
      <c r="I23" s="4"/>
      <c r="J23" s="4"/>
      <c r="L23" s="4"/>
      <c r="M23" s="4"/>
      <c r="O23" s="4"/>
      <c r="P23" s="12"/>
      <c r="R23" s="12"/>
      <c r="S23" s="11"/>
      <c r="T23" s="12"/>
      <c r="U23" s="23"/>
      <c r="V23" s="4"/>
      <c r="W23" s="4"/>
      <c r="X23" s="4"/>
      <c r="Y23" s="4"/>
      <c r="Z23" s="12"/>
      <c r="AA23" s="12"/>
      <c r="AB23" s="4"/>
    </row>
    <row r="24" spans="1:28" ht="15">
      <c r="B24" s="4"/>
      <c r="C24"/>
      <c r="E24" s="4"/>
      <c r="F24" s="12"/>
      <c r="G24" s="4"/>
      <c r="H24" s="4"/>
      <c r="I24" s="4"/>
      <c r="J24" s="4"/>
      <c r="L24" s="4"/>
      <c r="M24" s="4"/>
      <c r="O24" s="4"/>
      <c r="P24" s="12"/>
      <c r="R24" s="12"/>
      <c r="S24" s="11"/>
      <c r="T24" s="12"/>
      <c r="U24" s="23"/>
      <c r="V24" s="4"/>
      <c r="W24" s="4"/>
      <c r="X24" s="4"/>
      <c r="Y24" s="4"/>
      <c r="Z24" s="12"/>
      <c r="AA24" s="12"/>
      <c r="AB24" s="4"/>
    </row>
    <row r="25" spans="1:28" ht="15">
      <c r="B25" s="4"/>
      <c r="C25"/>
      <c r="E25" s="4"/>
      <c r="F25" s="12"/>
      <c r="G25" s="4"/>
      <c r="H25" s="4"/>
      <c r="I25" s="4"/>
      <c r="J25" s="4"/>
      <c r="L25" s="4"/>
      <c r="M25" s="4"/>
      <c r="O25" s="4"/>
      <c r="P25" s="12"/>
      <c r="R25" s="12"/>
      <c r="S25" s="11"/>
      <c r="T25" s="12"/>
      <c r="U25" s="23"/>
      <c r="V25" s="4"/>
      <c r="W25" s="4"/>
      <c r="X25" s="4"/>
      <c r="Y25" s="4"/>
      <c r="Z25" s="12"/>
      <c r="AA25" s="12"/>
      <c r="AB25" s="4"/>
    </row>
    <row r="26" spans="1:28" ht="15">
      <c r="B26" s="4"/>
      <c r="C26"/>
      <c r="E26" s="4"/>
      <c r="F26" s="12"/>
      <c r="G26" s="4"/>
      <c r="H26" s="4"/>
      <c r="I26" s="4"/>
      <c r="J26" s="4"/>
      <c r="L26" s="4"/>
      <c r="M26" s="4"/>
      <c r="O26" s="4"/>
      <c r="P26" s="12"/>
      <c r="R26" s="12"/>
      <c r="S26" s="11"/>
      <c r="T26" s="12"/>
      <c r="U26" s="23"/>
      <c r="V26" s="4"/>
      <c r="W26" s="4"/>
      <c r="X26" s="4"/>
      <c r="Y26" s="4"/>
      <c r="Z26" s="12"/>
      <c r="AA26" s="12"/>
      <c r="AB26" s="4"/>
    </row>
  </sheetData>
  <mergeCells count="3">
    <mergeCell ref="B3:O3"/>
    <mergeCell ref="P3:T3"/>
    <mergeCell ref="Z3:A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Nederlands</vt:lpstr>
      <vt:lpstr>Blad2</vt:lpstr>
      <vt:lpstr>Nederlands!Print_Area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Cauwelaers Wim (TT/SBE-SOQ)</dc:creator>
  <cp:lastModifiedBy>Berckx Joost (TT/SBE-PRM)</cp:lastModifiedBy>
  <cp:lastPrinted>2019-04-03T11:08:08Z</cp:lastPrinted>
  <dcterms:created xsi:type="dcterms:W3CDTF">2018-04-13T09:50:30Z</dcterms:created>
  <dcterms:modified xsi:type="dcterms:W3CDTF">2021-06-10T17:05:07Z</dcterms:modified>
</cp:coreProperties>
</file>